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 SKP JPT (M.I)" sheetId="1" r:id="rId4"/>
    <sheet state="visible" name="2. Penilaian SKP JPT" sheetId="2" r:id="rId5"/>
    <sheet state="hidden" name="1.1  SKP JPT (M.I)_Cetak" sheetId="3" r:id="rId6"/>
    <sheet state="hidden" name="2.1 Penilaian SKP JPT_Cetak" sheetId="4" r:id="rId7"/>
    <sheet state="visible" name="3Penilaian Prestasi Kerja_Cetak" sheetId="5" r:id="rId8"/>
    <sheet state="visible" name="4. Penilaian Kinerja_Cetak" sheetId="6" r:id="rId9"/>
    <sheet state="visible" name="5. INTEGRASI_Cetak" sheetId="7" r:id="rId10"/>
    <sheet state="visible" name="6. Lap. Dok. Penilaian Kinerja " sheetId="8" r:id="rId11"/>
  </sheets>
  <definedNames>
    <definedName name="asdep">#REF!</definedName>
    <definedName name="kegiatan">#REF!</definedName>
    <definedName name="Eli">#REF!</definedName>
    <definedName name="sfsdf">#REF!</definedName>
  </definedNames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B17">
      <text>
        <t xml:space="preserve">USER:
Apabila Rencana Kinerja memiliki lebih dari 1 Indikator Kinerja Individu, maka pada kolom "Rencana Kinerja" Indikator Ke-2 dst. Diisikan dengan tanda "-"</t>
      </text>
    </comment>
    <comment authorId="0" ref="F17">
      <text>
        <t xml:space="preserve">USER:
1. Berikan tanda "-" apabila Target berupa Single Rate atau bukan Rentang (Range)
2. Jika target berupa rentang (range), isi dengan batas bawah. Mis : target 2-5 maka kolom diisi 2</t>
      </text>
    </comment>
    <comment authorId="0" ref="G17">
      <text>
        <t xml:space="preserve">USER:
1. Jika Target berupa rentang (range), maka diisi dengan batas atas. Mis: (Target 2-5, maka diisi 5
2. Jika Target buka berupa rentang (Range) atau single rate maka diisi dengan terget yang ditentukan</t>
      </text>
    </comment>
    <comment authorId="0" ref="B18">
      <text>
        <t xml:space="preserve">USER:
Apabila Rencana Kinerja memiliki lebih dari 1 Indikator Kinerja Individu, maka pada kolom "Rencana Kinerja" Indikator Ke-2 dst. Diisikan dengan tanda "-"</t>
      </text>
    </comment>
    <comment authorId="0" ref="F18">
      <text>
        <t xml:space="preserve">USER:
1. Berikan tanda "-" apabila Target berupa Single Rate atau bukan Rentang (Range)
2. Jika target berupa rentang (range), isi dengan batas bawah. Mis : target 2-5 maka kolom diisi 2</t>
      </text>
    </comment>
    <comment authorId="0" ref="G18">
      <text>
        <t xml:space="preserve">USER:
1. Jika Target berupa rentang (range), maka diisi dengan batas atas. Mis: (Target 2-5, maka diisi 5
2. Jika Target buka berupa rentang (Range) atau single rate maka diisi dengan terget yang ditentukan</t>
      </text>
    </comment>
    <comment authorId="0" ref="B19">
      <text>
        <t xml:space="preserve">USER:
Apabila Rencana Kinerja memiliki lebih dari 1 Indikator Kinerja Individu, maka pada kolom "Rencana Kinerja" Indikator Ke-2 dst. Diisikan dengan tanda "-"</t>
      </text>
    </comment>
    <comment authorId="0" ref="F19">
      <text>
        <t xml:space="preserve">USER:
1. Berikan tanda "-" apabila Target berupa Single Rate atau bukan Rentang (Range)
2. Jika target berupa rentang (range), isi dengan batas bawah. Mis : target 2-5 maka kolom diisi 2</t>
      </text>
    </comment>
    <comment authorId="0" ref="G19">
      <text>
        <t xml:space="preserve">USER:
1. Jika Target berupa rentang (range), maka diisi dengan batas atas. Mis: (Target 2-5, maka diisi 5
2. Jika Target buka berupa rentang (Range) atau single rate maka diisi dengan terget yang ditentukan</t>
      </text>
    </comment>
    <comment authorId="0" ref="B20">
      <text>
        <t xml:space="preserve">USER:
Apabila Rencana Kinerja memiliki lebih dari 1 Indikator Kinerja Individu, maka pada kolom "Rencana Kinerja" Indikator Ke-2 dst. Diisikan dengan tanda "-"</t>
      </text>
    </comment>
    <comment authorId="0" ref="F20">
      <text>
        <t xml:space="preserve">USER:
1. Berikan tanda "-" apabila Target berupa Single Rate atau bukan Rentang (Range)
2. Jika target berupa rentang (range), isi dengan batas bawah. Mis : target 2-5 maka kolom diisi 2</t>
      </text>
    </comment>
    <comment authorId="0" ref="G20">
      <text>
        <t xml:space="preserve">USER:
1. Jika Target berupa rentang (range), maka diisi dengan batas atas. Mis: (Target 2-5, maka diisi 5
2. Jika Target buka berupa rentang (Range) atau single rate maka diisi dengan terget yang ditentukan</t>
      </text>
    </comment>
    <comment authorId="0" ref="B21">
      <text>
        <t xml:space="preserve">USER:
Apabila Rencana Kinerja memiliki lebih dari 1 Indikator Kinerja Individu, maka pada kolom "Rencana Kinerja" Indikator Ke-2 dst. Diisikan dengan tanda "-"</t>
      </text>
    </comment>
    <comment authorId="0" ref="F21">
      <text>
        <t xml:space="preserve">USER:
1. Berikan tanda "-" apabila Target berupa Single Rate atau bukan Rentang (Range)
2. Jika target berupa rentang (range), isi dengan batas bawah. Mis : target 2-5 maka kolom diisi 2</t>
      </text>
    </comment>
    <comment authorId="0" ref="G21">
      <text>
        <t xml:space="preserve">USER:
1. Jika Target berupa rentang (range), maka diisi dengan batas atas. Mis: (Target 2-5, maka diisi 5
2. Jika Target buka berupa rentang (Range) atau single rate maka diisi dengan terget yang ditentukan</t>
      </text>
    </comment>
    <comment authorId="0" ref="B22">
      <text>
        <t xml:space="preserve">USER:
Apabila Rencana Kinerja memiliki lebih dari 1 Indikator Kinerja Individu, maka pada kolom "Rencana Kinerja" Indikator Ke-2 dst. Diisikan dengan tanda "-"</t>
      </text>
    </comment>
    <comment authorId="0" ref="F22">
      <text>
        <t xml:space="preserve">USER:
1. Berikan tanda "-" apabila Target berupa Single Rate atau bukan Rentang (Range)
2. Jika target berupa rentang (range), isi dengan batas bawah. Mis : target 2-5 maka kolom diisi 2</t>
      </text>
    </comment>
    <comment authorId="0" ref="G22">
      <text>
        <t xml:space="preserve">USER:
1. Jika Target berupa rentang (range), maka diisi dengan batas atas. Mis: (Target 2-5, maka diisi 5
2. Jika Target buka berupa rentang (Range) atau single rate maka diisi dengan terget yang ditentukan</t>
      </text>
    </comment>
    <comment authorId="0" ref="B23">
      <text>
        <t xml:space="preserve">USER:
Apabila Rencana Kinerja memiliki lebih dari 1 Indikator Kinerja Individu, maka pada kolom "Rencana Kinerja" Indikator Ke-2 dst. Diisikan dengan tanda "-"</t>
      </text>
    </comment>
    <comment authorId="0" ref="F23">
      <text>
        <t xml:space="preserve">USER:
1. Berikan tanda "-" apabila Target berupa Single Rate atau bukan Rentang (Range)
2. Jika target berupa rentang (range), isi dengan batas bawah. Mis : target 2-5 maka kolom diisi 2</t>
      </text>
    </comment>
    <comment authorId="0" ref="G23">
      <text>
        <t xml:space="preserve">USER:
1. Jika Target berupa rentang (range), maka diisi dengan batas atas. Mis: (Target 2-5, maka diisi 5
2. Jika Target buka berupa rentang (Range) atau single rate maka diisi dengan terget yang ditentukan</t>
      </text>
    </comment>
    <comment authorId="0" ref="B24">
      <text>
        <t xml:space="preserve">USER:
Apabila Rencana Kinerja memiliki lebih dari 1 Indikator Kinerja Individu, maka pada kolom "Rencana Kinerja" Indikator Ke-2 dst. Diisikan dengan tanda "-"</t>
      </text>
    </comment>
    <comment authorId="0" ref="F24">
      <text>
        <t xml:space="preserve">USER:
1. Berikan tanda "-" apabila Target berupa Single Rate atau bukan Rentang (Range)
2. Jika target berupa rentang (range), isi dengan batas bawah. Mis : target 2-5 maka kolom diisi 2</t>
      </text>
    </comment>
    <comment authorId="0" ref="G24">
      <text>
        <t xml:space="preserve">USER:
1. Jika Target berupa rentang (range), maka diisi dengan batas atas. Mis: (Target 2-5, maka diisi 5
2. Jika Target buka berupa rentang (Range) atau single rate maka diisi dengan terget yang ditentukan</t>
      </text>
    </comment>
    <comment authorId="0" ref="B25">
      <text>
        <t xml:space="preserve">USER:
Apabila Rencana Kinerja memiliki lebih dari 1 Indikator Kinerja Individu, maka pada kolom "Rencana Kinerja" Indikator Ke-2 dst. Diisikan dengan tanda "-"</t>
      </text>
    </comment>
    <comment authorId="0" ref="F25">
      <text>
        <t xml:space="preserve">USER:
1. Berikan tanda "-" apabila Target berupa Single Rate atau bukan Rentang (Range)
2. Jika target berupa rentang (range), isi dengan batas bawah. Mis : target 2-5 maka kolom diisi 2</t>
      </text>
    </comment>
    <comment authorId="0" ref="G25">
      <text>
        <t xml:space="preserve">USER:
1. Jika Target berupa rentang (range), maka diisi dengan batas atas. Mis: (Target 2-5, maka diisi 5
2. Jika Target buka berupa rentang (Range) atau single rate maka diisi dengan terget yang ditentukan</t>
      </text>
    </comment>
    <comment authorId="0" ref="B26">
      <text>
        <t xml:space="preserve">USER:
Apabila Rencana Kinerja memiliki lebih dari 1 Indikator Kinerja Individu, maka pada kolom "Rencana Kinerja" Indikator Ke-2 dst. Diisikan dengan tanda "-"</t>
      </text>
    </comment>
    <comment authorId="0" ref="F26">
      <text>
        <t xml:space="preserve">USER:
1. Berikan tanda "-" apabila Target berupa Single Rate atau bukan Rentang (Range)
2. Jika target berupa rentang (range), isi dengan batas bawah. Mis : target 2-5 maka kolom diisi 2</t>
      </text>
    </comment>
    <comment authorId="0" ref="G26">
      <text>
        <t xml:space="preserve">USER:
1. Jika Target berupa rentang (range), maka diisi dengan batas atas. Mis: (Target 2-5, maka diisi 5
2. Jika Target buka berupa rentang (Range) atau single rate maka diisi dengan terget yang ditentukan</t>
      </text>
    </comment>
    <comment authorId="0" ref="B27">
      <text>
        <t xml:space="preserve">USER:
Apabila Rencana Kinerja memiliki lebih dari 1 Indikator Kinerja Individu, maka pada kolom "Rencana Kinerja" Indikator Ke-2 dst. Diisikan dengan tanda "-"</t>
      </text>
    </comment>
    <comment authorId="0" ref="F27">
      <text>
        <t xml:space="preserve">USER:
1. Berikan tanda "-" apabila Target berupa Single Rate atau bukan Rentang (Range)
2. Jika target berupa rentang (range), isi dengan batas bawah. Mis : target 2-5 maka kolom diisi 2</t>
      </text>
    </comment>
    <comment authorId="0" ref="G27">
      <text>
        <t xml:space="preserve">USER:
1. Jika Target berupa rentang (range), maka diisi dengan batas atas. Mis: (Target 2-5, maka diisi 5
2. Jika Target buka berupa rentang (Range) atau single rate maka diisi dengan terget yang ditentukan</t>
      </text>
    </comment>
    <comment authorId="0" ref="B28">
      <text>
        <t xml:space="preserve">USER:
Apabila Rencana Kinerja memiliki lebih dari 1 Indikator Kinerja Individu, maka pada kolom "Rencana Kinerja" Indikator Ke-2 dst. Diisikan dengan tanda "-"</t>
      </text>
    </comment>
    <comment authorId="0" ref="F28">
      <text>
        <t xml:space="preserve">USER:
1. Berikan tanda "-" apabila Target berupa Single Rate atau bukan Rentang (Range)
2. Jika target berupa rentang (range), isi dengan batas bawah. Mis : target 2-5 maka kolom diisi 2</t>
      </text>
    </comment>
    <comment authorId="0" ref="G28">
      <text>
        <t xml:space="preserve">USER:
1. Jika Target berupa rentang (range), maka diisi dengan batas atas. Mis: (Target 2-5, maka diisi 5
2. Jika Target buka berupa rentang (Range) atau single rate maka diisi dengan terget yang ditentukan</t>
      </text>
    </comment>
    <comment authorId="0" ref="B29">
      <text>
        <t xml:space="preserve">USER:
Apabila Rencana Kinerja memiliki lebih dari 1 Indikator Kinerja Individu, maka pada kolom "Rencana Kinerja" Indikator Ke-2 dst. Diisikan dengan tanda "-"</t>
      </text>
    </comment>
    <comment authorId="0" ref="F29">
      <text>
        <t xml:space="preserve">USER:
1. Berikan tanda "-" apabila Target berupa Single Rate atau bukan Rentang (Range)
2. Jika target berupa rentang (range), isi dengan batas bawah. Mis : target 2-5 maka kolom diisi 2</t>
      </text>
    </comment>
    <comment authorId="0" ref="G29">
      <text>
        <t xml:space="preserve">USER:
1. Jika Target berupa rentang (range), maka diisi dengan batas atas. Mis: (Target 2-5, maka diisi 5
2. Jika Target buka berupa rentang (Range) atau single rate maka diisi dengan terget yang ditentukan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N15">
      <text>
        <t xml:space="preserve">USER:
KU 1 : Berdasarkan Renstra/RKT/Direktif (Bobot 60% s.d. 100%)
KU 2 : Berupa rencana aksi/inisiatif strategis (bobot maks. 40%)</t>
      </text>
    </comment>
    <comment authorId="0" ref="F16">
      <text>
        <t xml:space="preserve">USER:
Masukan keterangan "MAX" apabila target merupakan nilai maksimal yang dapat dicapai (realisasi tidak dapat/mungkin lebih tinggi dari target)</t>
      </text>
    </comment>
    <comment authorId="0" ref="S16">
      <text>
        <t xml:space="preserve">USER:
KU1 : Min 60%
KU2: Max 40%
</t>
      </text>
    </comment>
    <comment authorId="0" ref="F17">
      <text>
        <t xml:space="preserve">USER:
1. Masukan keterangan "MAX" apabila target merupakan nilai maksimal yang dapat dicapai (realisasi tidak dapat/mungkin lebih tinggi dari target)
2. Kosongkan atau beri tanda "-" bila realisasi dapat melebihi target</t>
      </text>
    </comment>
    <comment authorId="0" ref="S17">
      <text>
        <t xml:space="preserve">USER:
KU1 : Min 60%
KU2: Max 40%</t>
      </text>
    </comment>
    <comment authorId="0" ref="F18">
      <text>
        <t xml:space="preserve">USER:
1. Masukan keterangan "MAX" apabila target merupakan nilai maksimal yang dapat dicapai (realisasi tidak dapat/mungkin lebih tinggi dari target)
2. Kosongkan atau beri tanda "-" bila realisasi dapat melebihi target</t>
      </text>
    </comment>
    <comment authorId="0" ref="S18">
      <text>
        <t xml:space="preserve">USER:
KU1 : Min 60%
KU2: Max 40%</t>
      </text>
    </comment>
    <comment authorId="0" ref="F19">
      <text>
        <t xml:space="preserve">USER:
1. Masukan keterangan "MAX" apabila target merupakan nilai maksimal yang dapat dicapai (realisasi tidak dapat/mungkin lebih tinggi dari target)
2. Kosongkan atau beri tanda "-" bila realisasi dapat melebihi target</t>
      </text>
    </comment>
    <comment authorId="0" ref="F20">
      <text>
        <t xml:space="preserve">USER:
1. Masukan keterangan "MAX" apabila target merupakan nilai maksimal yang dapat dicapai (realisasi tidak dapat/mungkin lebih tinggi dari target)
2. Kosongkan atau beri tanda "-" bila realisasi dapat melebihi target</t>
      </text>
    </comment>
    <comment authorId="0" ref="F21">
      <text>
        <t xml:space="preserve">USER:
1. Masukan keterangan "MAX" apabila target merupakan nilai maksimal yang dapat dicapai (realisasi tidak dapat/mungkin lebih tinggi dari target)
2. Kosongkan atau beri tanda "-" bila realisasi dapat melebihi target</t>
      </text>
    </comment>
    <comment authorId="0" ref="F22">
      <text>
        <t xml:space="preserve">USER:
1. Masukan keterangan "MAX" apabila target merupakan nilai maksimal yang dapat dicapai (realisasi tidak dapat/mungkin lebih tinggi dari target)
2. Kosongkan atau beri tanda "-" bila realisasi dapat melebihi target</t>
      </text>
    </comment>
    <comment authorId="0" ref="F23">
      <text>
        <t xml:space="preserve">USER:
1. Masukan keterangan "MAX" apabila target merupakan nilai maksimal yang dapat dicapai (realisasi tidak dapat/mungkin lebih tinggi dari target)
2. Kosongkan atau beri tanda "-" bila realisasi dapat melebihi target</t>
      </text>
    </comment>
    <comment authorId="0" ref="F24">
      <text>
        <t xml:space="preserve">USER:
1. Masukan keterangan "MAX" apabila target merupakan nilai maksimal yang dapat dicapai (realisasi tidak dapat/mungkin lebih tinggi dari target)
2. Kosongkan atau beri tanda "-" bila realisasi dapat melebihi target</t>
      </text>
    </comment>
    <comment authorId="0" ref="F25">
      <text>
        <t xml:space="preserve">USER:
1. Masukan keterangan "MAX" apabila target merupakan nilai maksimal yang dapat dicapai (realisasi tidak dapat/mungkin lebih tinggi dari target)
2. Kosongkan atau beri tanda "-" bila realisasi dapat melebihi target</t>
      </text>
    </comment>
    <comment authorId="0" ref="F26">
      <text>
        <t xml:space="preserve">USER:
1. Masukan keterangan "MAX" apabila target merupakan nilai maksimal yang dapat dicapai (realisasi tidak dapat/mungkin lebih tinggi dari target)
2. Kosongkan atau beri tanda "-" bila realisasi dapat melebihi target</t>
      </text>
    </comment>
    <comment authorId="0" ref="F27">
      <text>
        <t xml:space="preserve">USER:
1. Masukan keterangan "MAX" apabila target merupakan nilai maksimal yang dapat dicapai (realisasi tidak dapat/mungkin lebih tinggi dari target)
2. Kosongkan atau beri tanda "-" bila realisasi dapat melebihi target</t>
      </text>
    </comment>
    <comment authorId="0" ref="F28">
      <text>
        <t xml:space="preserve">USER:
1. Masukan keterangan "MAX" apabila target merupakan nilai maksimal yang dapat dicapai (realisasi tidak dapat/mungkin lebih tinggi dari target)
2. Kosongkan atau beri tanda "-" bila realisasi dapat melebihi target</t>
      </text>
    </comment>
    <comment authorId="0" ref="F29">
      <text>
        <t xml:space="preserve">USER:
1. Masukan keterangan "MAX" apabila target merupakan nilai maksimal yang dapat dicapai (realisasi tidak dapat/mungkin lebih tinggi dari target)
2. Kosongkan atau beri tanda "-" bila realisasi dapat melebihi target</t>
      </text>
    </comment>
    <comment authorId="0" ref="F32">
      <text>
        <t xml:space="preserve">USER:
Masukan keterangan "MAX" apabila target merupakan nilai maksimal yang dapat dicapai (realisasi tidak dapat/mungkin lebih tinggi dari target)</t>
      </text>
    </comment>
    <comment authorId="0" ref="F33">
      <text>
        <t xml:space="preserve">USER:
1. Masukan keterangan "MAX" apabila target merupakan nilai maksimal yang dapat dicapai (realisasi tidak dapat/mungkin lebih tinggi dari target)
2. Kosongkan bila realisasi dapat melebihi target</t>
      </text>
    </comment>
    <comment authorId="0" ref="F34">
      <text>
        <t xml:space="preserve">USER:
1. Masukan keterangan "MAX" apabila target merupakan nilai maksimal yang dapat dicapai (realisasi tidak dapat/mungkin lebih tinggi dari target)
2. Kosongkan bila realisasi dapat melebihi target</t>
      </text>
    </comment>
    <comment authorId="0" ref="F35">
      <text>
        <t xml:space="preserve">USER:
1. Masukan keterangan "MAX" apabila target merupakan nilai maksimal yang dapat dicapai (realisasi tidak dapat/mungkin lebih tinggi dari target)
2. Kosongkan bila realisasi dapat melebihi target</t>
      </text>
    </comment>
    <comment authorId="0" ref="F36">
      <text>
        <t xml:space="preserve">USER:
1. Masukan keterangan "MAX" apabila target merupakan nilai maksimal yang dapat dicapai (realisasi tidak dapat/mungkin lebih tinggi dari target)
2. Kosongkan bila realisasi dapat melebihi target</t>
      </text>
    </comment>
    <comment authorId="0" ref="F37">
      <text>
        <t xml:space="preserve">USER:
1. Masukan keterangan "MAX" apabila target merupakan nilai maksimal yang dapat dicapai (realisasi tidak dapat/mungkin lebih tinggi dari target)
2. Kosongkan bila realisasi dapat melebihi target</t>
      </text>
    </comment>
    <comment authorId="0" ref="F38">
      <text>
        <t xml:space="preserve">USER:
1. Masukan keterangan "MAX" apabila target merupakan nilai maksimal yang dapat dicapai (realisasi tidak dapat/mungkin lebih tinggi dari target)
2. Kosongkan bila realisasi dapat melebihi target</t>
      </text>
    </comment>
    <comment authorId="0" ref="F39">
      <text>
        <t xml:space="preserve">USER:
1. Masukan keterangan "MAX" apabila target merupakan nilai maksimal yang dapat dicapai (realisasi tidak dapat/mungkin lebih tinggi dari target)
2. Kosongkan bila realisasi dapat melebihi target</t>
      </text>
    </comment>
    <comment authorId="0" ref="F40">
      <text>
        <t xml:space="preserve">USER:
1. Masukan keterangan "MAX" apabila target merupakan nilai maksimal yang dapat dicapai (realisasi tidak dapat/mungkin lebih tinggi dari target)
2. Kosongkan bila realisasi dapat melebihi target</t>
      </text>
    </comment>
  </commentList>
</comments>
</file>

<file path=xl/sharedStrings.xml><?xml version="1.0" encoding="utf-8"?>
<sst xmlns="http://schemas.openxmlformats.org/spreadsheetml/2006/main" count="464" uniqueCount="150">
  <si>
    <t>SASARAN KINERJA PEGAWAI (SKP) PEJABAT PIMPINAN TINGGI DAN PIMPINAN UNIT KERJA MANDIRI</t>
  </si>
  <si>
    <t>aaa</t>
  </si>
  <si>
    <t>Periode Penilaian :</t>
  </si>
  <si>
    <t>1 Juli s.d. 31 Desember 2021</t>
  </si>
  <si>
    <t>PEGAWAI YANG DINILAI</t>
  </si>
  <si>
    <t>PEJABAT PENILAI KINERJA</t>
  </si>
  <si>
    <t>Nama</t>
  </si>
  <si>
    <t>Ana</t>
  </si>
  <si>
    <t>Anu</t>
  </si>
  <si>
    <t>NIP</t>
  </si>
  <si>
    <t>1234567899</t>
  </si>
  <si>
    <t>Pangkat/Gol Ruang</t>
  </si>
  <si>
    <t>bbbbbbbbbb</t>
  </si>
  <si>
    <t>eeeeee</t>
  </si>
  <si>
    <t>Jabatan</t>
  </si>
  <si>
    <t>ccccccccc</t>
  </si>
  <si>
    <t>ffffffffff</t>
  </si>
  <si>
    <t>Unit Kerja</t>
  </si>
  <si>
    <t>ddddddddd</t>
  </si>
  <si>
    <t>NO</t>
  </si>
  <si>
    <t>RENCANA KINERJA</t>
  </si>
  <si>
    <t>INDIKATOR KINERJA INDIVIDU</t>
  </si>
  <si>
    <t>TARGET</t>
  </si>
  <si>
    <t>SATUAN</t>
  </si>
  <si>
    <t>MIN</t>
  </si>
  <si>
    <t>MAX/SINGLE TARGET</t>
  </si>
  <si>
    <t>(1)</t>
  </si>
  <si>
    <t>(2)</t>
  </si>
  <si>
    <t>(3)</t>
  </si>
  <si>
    <t>(4)</t>
  </si>
  <si>
    <t>(5)</t>
  </si>
  <si>
    <t>(6)</t>
  </si>
  <si>
    <t>A. KINERJA UTAMA</t>
  </si>
  <si>
    <t xml:space="preserve"> </t>
  </si>
  <si>
    <t>B. KINERJA TAMBAHAN</t>
  </si>
  <si>
    <t>a1</t>
  </si>
  <si>
    <t>b1</t>
  </si>
  <si>
    <t>-</t>
  </si>
  <si>
    <t>a2</t>
  </si>
  <si>
    <t>b2</t>
  </si>
  <si>
    <t>a3</t>
  </si>
  <si>
    <t>b3</t>
  </si>
  <si>
    <t>a4</t>
  </si>
  <si>
    <t>b4</t>
  </si>
  <si>
    <t>a5</t>
  </si>
  <si>
    <t>b5</t>
  </si>
  <si>
    <t>a6</t>
  </si>
  <si>
    <t>b6</t>
  </si>
  <si>
    <t>a7</t>
  </si>
  <si>
    <t>b7</t>
  </si>
  <si>
    <t>a8</t>
  </si>
  <si>
    <t>b8</t>
  </si>
  <si>
    <t>PENILAIAN SKP PEJABAT PIMPINAN TINGGI DAN PIMPINAN UNIT KERJA MANDIRI</t>
  </si>
  <si>
    <t>Periode Penilaian</t>
  </si>
  <si>
    <t>No</t>
  </si>
  <si>
    <t>Rencana Kinerja</t>
  </si>
  <si>
    <t>Indikator Kinerja Individu</t>
  </si>
  <si>
    <t>Target</t>
  </si>
  <si>
    <t>Keterangan</t>
  </si>
  <si>
    <t>Realisasi</t>
  </si>
  <si>
    <t>Kondisi</t>
  </si>
  <si>
    <t>Single Rate</t>
  </si>
  <si>
    <t>Range</t>
  </si>
  <si>
    <t>Capaian IKI</t>
  </si>
  <si>
    <t>Kategori Capaian</t>
  </si>
  <si>
    <t>Nilai Capaian IKI</t>
  </si>
  <si>
    <t>Jenis Kinerja Utama (1/2)</t>
  </si>
  <si>
    <t>Nilai Tertimbang</t>
  </si>
  <si>
    <t>Min</t>
  </si>
  <si>
    <t>Max / Single Target</t>
  </si>
  <si>
    <t>(Lamp. Huruf A, No. 1.b).2).(i))</t>
  </si>
  <si>
    <t>Jenis Kinerja Utama (KU)</t>
  </si>
  <si>
    <t>Jumlah KU</t>
  </si>
  <si>
    <t>Bobot</t>
  </si>
  <si>
    <t>Normal</t>
  </si>
  <si>
    <t>Bobot Capaian</t>
  </si>
  <si>
    <t>Max / Single Rate</t>
  </si>
  <si>
    <t>Khusus</t>
  </si>
  <si>
    <t>Nilai Tertimbang Kinerja Tambahan</t>
  </si>
  <si>
    <t>Nilai SKP</t>
  </si>
  <si>
    <t>Siulak,    31 Desember 2021</t>
  </si>
  <si>
    <t>SASARAN KINERJA PEGAWAI (SKP) PEJABAT PIMPINAN TINGGI DAN PIMPINAN TINGGI UNIT KERJA MANDIRI</t>
  </si>
  <si>
    <t>(Tempat, Tanggal Bulan Tahun)</t>
  </si>
  <si>
    <t>Pegawai yang Dinilai</t>
  </si>
  <si>
    <t>Pejabat Penilai Kinerja</t>
  </si>
  <si>
    <t>REALISASI</t>
  </si>
  <si>
    <t>CAPAIAN IKI</t>
  </si>
  <si>
    <t>KATEGORI CAPAIAN</t>
  </si>
  <si>
    <t>NILAI CAPAIAN IKI</t>
  </si>
  <si>
    <t>NILAI TERTIMBANG</t>
  </si>
  <si>
    <t>BOBOT CAPAIAN</t>
  </si>
  <si>
    <t>NILAI KINERJA TAMBAHAN</t>
  </si>
  <si>
    <t>NILAI SKP</t>
  </si>
  <si>
    <t>PENILAIAN PRESTASI KERJA PNS</t>
  </si>
  <si>
    <t>PEJABAT PENILAI</t>
  </si>
  <si>
    <t>PNS YANG DINILAI</t>
  </si>
  <si>
    <t>NAMA</t>
  </si>
  <si>
    <t>PANGKAT/GOL</t>
  </si>
  <si>
    <t>JABATAN</t>
  </si>
  <si>
    <t>UNIT KERJA</t>
  </si>
  <si>
    <t>TANGGAL PENILAIAN</t>
  </si>
  <si>
    <t>UNSUR YANG DINILAI</t>
  </si>
  <si>
    <t>NILAI</t>
  </si>
  <si>
    <t>SEBUTAN</t>
  </si>
  <si>
    <t>A. SASARAN KERJA PEGAWAI (SKP)</t>
  </si>
  <si>
    <t>B. PERILAKU KERJA PEGAWAI</t>
  </si>
  <si>
    <t>1. Orientasi Pelayanan</t>
  </si>
  <si>
    <t>2. Integritas</t>
  </si>
  <si>
    <t>3. Komitmen</t>
  </si>
  <si>
    <t>4. Disiplin</t>
  </si>
  <si>
    <t>5. Kerjasama</t>
  </si>
  <si>
    <t>6. Kepemimpinan</t>
  </si>
  <si>
    <t>NILAI PRESTASI</t>
  </si>
  <si>
    <t>PENILAIAN KINERJA PNS</t>
  </si>
  <si>
    <t>A. SASARAN KINERJA PEGAWAI (SKP)</t>
  </si>
  <si>
    <t>2. Inisiatif Kerja</t>
  </si>
  <si>
    <t>4. Kerjasama</t>
  </si>
  <si>
    <t>5. Kepemimpinan</t>
  </si>
  <si>
    <t xml:space="preserve">NILAI KINERJA PNS </t>
  </si>
  <si>
    <t>C.IDE BARU</t>
  </si>
  <si>
    <t>NILAI AKHIR</t>
  </si>
  <si>
    <t>INTEGRASI HASIL PENILAIAN KINERJA PNS TAHUN 2021</t>
  </si>
  <si>
    <t>TANGGAL INTEGRASI PENILAIAN</t>
  </si>
  <si>
    <t>INTEGRASI HASIL PENILAIAN KINERJA PNS 2021</t>
  </si>
  <si>
    <t>PERIODE</t>
  </si>
  <si>
    <t>NILAI KINERJA PNS</t>
  </si>
  <si>
    <t>JANUARI - JUNI</t>
  </si>
  <si>
    <t>JULI - DESEMBER</t>
  </si>
  <si>
    <t>NILAI KINERJA PNS TAHUN 2021</t>
  </si>
  <si>
    <t>PREDIKAT</t>
  </si>
  <si>
    <t>LAPORAN DOKUMEN PENILAIAN KINERJA</t>
  </si>
  <si>
    <t>:</t>
  </si>
  <si>
    <t>PANGKAT/GOL. RUANG</t>
  </si>
  <si>
    <t>ATASAN PEJABAT PENILAI KINERJA</t>
  </si>
  <si>
    <t>Abu</t>
  </si>
  <si>
    <t>12345678999</t>
  </si>
  <si>
    <t>hhhhhhhh</t>
  </si>
  <si>
    <t>kkkkkkkk</t>
  </si>
  <si>
    <t>PENILAIAN KINERJA</t>
  </si>
  <si>
    <t>NILAI PERILAKU KERJA</t>
  </si>
  <si>
    <t>NILAI SKP + PERILAKU KERJA</t>
  </si>
  <si>
    <t>IDE BARU</t>
  </si>
  <si>
    <t>NILAI KINERJA PEGAWAI</t>
  </si>
  <si>
    <t>PREDIKAT KINERJA PEGAWAI</t>
  </si>
  <si>
    <t>TOTAL ANGKA KREDIT YANG DIPEROLEH (BAGI PEJABAT FUNGSIONAL)</t>
  </si>
  <si>
    <t>PERMASALAHAN</t>
  </si>
  <si>
    <t>REKOMENDASI</t>
  </si>
  <si>
    <t>Pegawai yang dinilai</t>
  </si>
  <si>
    <t>Pejabat Penilai Kinerja,</t>
  </si>
  <si>
    <t>9. Atasan Pejabat Penilai Kinerja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</si>
</sst>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"/>
    <numFmt numFmtId="165" formatCode="0.000"/>
    <numFmt numFmtId="166" formatCode="_(* #,##0.00_);_(* \(#,##0.00\);_(* &quot;-&quot;??_);_(@_)"/>
  </numFmts>
  <fonts count="23">
    <font>
      <sz val="11.0"/>
      <color/>
      <name val="Calibri"/>
    </font>
    <font>
      <sz val="11.0"/>
      <color/>
      <name val="Arial"/>
    </font>
    <font>
      <b/>
      <u/>
      <sz val="11.0"/>
      <color/>
      <name val="Arial"/>
    </font>
    <font>
      <b/>
      <sz val="11.0"/>
      <color/>
      <name val="Calibri"/>
    </font>
    <font>
      <b/>
      <sz val="11.0"/>
      <color/>
      <name val="Arial"/>
    </font>
    <font/>
    <font>
      <sz val="11.0"/>
      <name val="Calibri"/>
    </font>
    <font>
      <sz val="11.0"/>
      <name val="Arial"/>
    </font>
    <font>
      <sz val="11.0"/>
      <color/>
      <name val="Times New Roman"/>
    </font>
    <font>
      <b/>
      <sz val="14.0"/>
      <color/>
      <name val="Calibri"/>
    </font>
    <font>
      <b/>
      <sz val="26.0"/>
      <color/>
      <name val="Calibri"/>
    </font>
    <font>
      <b/>
      <sz val="11.0"/>
      <color/>
      <name val="Times New Roman"/>
    </font>
    <font>
      <i/>
      <sz val="11.0"/>
      <color/>
      <name val="Times New Roman"/>
    </font>
    <font>
      <b/>
      <sz val="14.0"/>
      <color/>
      <name val="Times New Roman"/>
    </font>
    <font>
      <b/>
      <sz val="26.0"/>
      <color/>
      <name val="Times New Roman"/>
    </font>
    <font>
      <b/>
      <sz val="16.0"/>
      <color/>
      <name val="Times New Roman"/>
    </font>
    <font>
      <b/>
      <sz val="16.0"/>
      <color/>
      <name val="Calibri"/>
    </font>
    <font>
      <sz val="12.0"/>
      <name val="Times New Roman"/>
    </font>
    <font>
      <b/>
      <u/>
      <sz val="11.0"/>
      <color/>
      <name val="Times New Roman"/>
    </font>
    <font>
      <b/>
      <sz val="20.0"/>
      <color/>
      <name val="Calibri"/>
    </font>
    <font>
      <b/>
      <u/>
      <sz val="11.0"/>
      <color/>
      <name val="Calibri"/>
    </font>
    <font>
      <b/>
      <u/>
      <sz val="11.0"/>
      <color/>
      <name val="Calibri"/>
    </font>
    <font>
      <b/>
      <u/>
      <sz val="11.0"/>
      <color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</fills>
  <borders count="31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/>
    </border>
    <border>
      <right style="thin">
        <color rgb="FF000000"/>
      </right>
      <top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right/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/>
      <top/>
      <bottom/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4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4" numFmtId="0" xfId="0" applyFont="1"/>
    <xf borderId="0" fillId="0" fontId="4" numFmtId="0" xfId="0" applyAlignment="1" applyFont="1">
      <alignment horizontal="center"/>
    </xf>
    <xf borderId="0" fillId="0" fontId="0" numFmtId="0" xfId="0" applyAlignment="1" applyFont="1">
      <alignment horizontal="left" vertical="center"/>
    </xf>
    <xf borderId="0" fillId="0" fontId="3" numFmtId="0" xfId="0" applyFont="1"/>
    <xf borderId="0" fillId="0" fontId="0" numFmtId="0" xfId="0" applyFont="1"/>
    <xf borderId="1" fillId="0" fontId="5" numFmtId="0" xfId="0" applyBorder="1" applyFont="1"/>
    <xf borderId="0" fillId="0" fontId="0" numFmtId="0" xfId="0" applyAlignment="1" applyFont="1">
      <alignment horizontal="left"/>
    </xf>
    <xf borderId="2" fillId="2" fontId="3" numFmtId="0" xfId="0" applyAlignment="1" applyBorder="1" applyFill="1" applyFont="1">
      <alignment horizontal="center"/>
    </xf>
    <xf borderId="3" fillId="0" fontId="5" numFmtId="0" xfId="0" applyBorder="1" applyFont="1"/>
    <xf borderId="4" fillId="0" fontId="5" numFmtId="0" xfId="0" applyBorder="1" applyFont="1"/>
    <xf borderId="5" fillId="0" fontId="5" numFmtId="0" xfId="0" applyBorder="1" applyFont="1"/>
    <xf borderId="2" fillId="2" fontId="0" numFmtId="0" xfId="0" applyAlignment="1" applyBorder="1" applyFont="1">
      <alignment horizontal="left"/>
    </xf>
    <xf borderId="3" fillId="0" fontId="0" numFmtId="0" xfId="0" applyBorder="1" applyFont="1"/>
    <xf borderId="6" fillId="2" fontId="0" numFmtId="0" xfId="0" applyBorder="1" applyFont="1"/>
    <xf borderId="1" fillId="0" fontId="0" numFmtId="0" xfId="0" applyAlignment="1" applyBorder="1" applyFont="1">
      <alignment horizontal="left"/>
    </xf>
    <xf borderId="1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left"/>
    </xf>
    <xf quotePrefix="1" borderId="3" fillId="0" fontId="0" numFmtId="0" xfId="0" applyAlignment="1" applyBorder="1" applyFont="1">
      <alignment horizontal="left"/>
    </xf>
    <xf borderId="3" fillId="0" fontId="0" numFmtId="0" xfId="0" applyAlignment="1" applyBorder="1" applyFont="1">
      <alignment horizontal="left"/>
    </xf>
    <xf borderId="3" fillId="0" fontId="0" numFmtId="0" xfId="0" applyAlignment="1" applyBorder="1" applyFont="1">
      <alignment horizontal="center"/>
    </xf>
    <xf borderId="5" fillId="0" fontId="0" numFmtId="0" xfId="0" applyAlignment="1" applyBorder="1" applyFont="1">
      <alignment horizontal="left"/>
    </xf>
    <xf borderId="8" fillId="0" fontId="0" numFmtId="0" xfId="0" applyAlignment="1" applyBorder="1" applyFont="1">
      <alignment horizontal="left"/>
    </xf>
    <xf borderId="8" fillId="0" fontId="0" numFmtId="0" xfId="0" applyAlignment="1" applyBorder="1" applyFont="1">
      <alignment horizontal="center"/>
    </xf>
    <xf borderId="9" fillId="0" fontId="0" numFmtId="0" xfId="0" applyAlignment="1" applyBorder="1" applyFont="1">
      <alignment horizontal="left"/>
    </xf>
    <xf borderId="10" fillId="2" fontId="3" numFmtId="0" xfId="0" applyAlignment="1" applyBorder="1" applyFont="1">
      <alignment horizontal="center" vertical="center"/>
    </xf>
    <xf borderId="11" fillId="2" fontId="3" numFmtId="0" xfId="0" applyAlignment="1" applyBorder="1" applyFont="1">
      <alignment horizontal="center" vertical="center"/>
    </xf>
    <xf borderId="12" fillId="0" fontId="5" numFmtId="0" xfId="0" applyBorder="1" applyFont="1"/>
    <xf borderId="2" fillId="2" fontId="3" numFmtId="0" xfId="0" applyAlignment="1" applyBorder="1" applyFont="1">
      <alignment horizontal="center" vertical="center"/>
    </xf>
    <xf borderId="0" fillId="0" fontId="1" numFmtId="0" xfId="0" applyAlignment="1" applyFont="1">
      <alignment vertical="center"/>
    </xf>
    <xf borderId="13" fillId="0" fontId="5" numFmtId="0" xfId="0" applyBorder="1" applyFont="1"/>
    <xf borderId="14" fillId="0" fontId="5" numFmtId="0" xfId="0" applyBorder="1" applyFont="1"/>
    <xf borderId="7" fillId="0" fontId="5" numFmtId="0" xfId="0" applyBorder="1" applyFont="1"/>
    <xf borderId="6" fillId="2" fontId="3" numFmtId="0" xfId="0" applyAlignment="1" applyBorder="1" applyFont="1">
      <alignment horizontal="center" shrinkToFit="0" vertical="center" wrapText="1"/>
    </xf>
    <xf quotePrefix="1" borderId="15" fillId="2" fontId="0" numFmtId="0" xfId="0" applyAlignment="1" applyBorder="1" applyFont="1">
      <alignment horizontal="center" vertical="center"/>
    </xf>
    <xf quotePrefix="1" borderId="16" fillId="2" fontId="0" numFmtId="0" xfId="0" applyAlignment="1" applyBorder="1" applyFont="1">
      <alignment horizontal="center" vertical="center"/>
    </xf>
    <xf borderId="17" fillId="0" fontId="5" numFmtId="0" xfId="0" applyBorder="1" applyFont="1"/>
    <xf borderId="18" fillId="0" fontId="5" numFmtId="0" xfId="0" applyBorder="1" applyFont="1"/>
    <xf quotePrefix="1" borderId="6" fillId="2" fontId="6" numFmtId="0" xfId="0" applyAlignment="1" applyBorder="1" applyFont="1">
      <alignment horizontal="center" vertical="center"/>
    </xf>
    <xf quotePrefix="1" borderId="6" fillId="2" fontId="0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2" fillId="2" fontId="3" numFmtId="0" xfId="0" applyAlignment="1" applyBorder="1" applyFont="1">
      <alignment horizontal="left"/>
    </xf>
    <xf borderId="13" fillId="0" fontId="0" numFmtId="0" xfId="0" applyAlignment="1" applyBorder="1" applyFont="1">
      <alignment horizontal="left" vertical="top"/>
    </xf>
    <xf borderId="2" fillId="0" fontId="0" numFmtId="0" xfId="0" applyAlignment="1" applyBorder="1" applyFont="1">
      <alignment horizontal="left" shrinkToFit="0" vertical="top" wrapText="1"/>
    </xf>
    <xf borderId="6" fillId="0" fontId="0" numFmtId="0" xfId="0" applyAlignment="1" applyBorder="1" applyFont="1">
      <alignment horizontal="center" shrinkToFit="0" vertical="top" wrapText="1"/>
    </xf>
    <xf borderId="19" fillId="0" fontId="0" numFmtId="3" xfId="0" applyAlignment="1" applyBorder="1" applyFont="1" applyNumberFormat="1">
      <alignment horizontal="center" shrinkToFit="0" vertical="top" wrapText="1"/>
    </xf>
    <xf borderId="13" fillId="0" fontId="0" numFmtId="0" xfId="0" applyAlignment="1" applyBorder="1" applyFont="1">
      <alignment horizontal="left" shrinkToFit="0" vertical="top" wrapText="1"/>
    </xf>
    <xf borderId="0" fillId="0" fontId="1" numFmtId="0" xfId="0" applyAlignment="1" applyFont="1">
      <alignment horizontal="left" vertical="top"/>
    </xf>
    <xf borderId="0" fillId="0" fontId="0" numFmtId="0" xfId="0" applyAlignment="1" applyFont="1">
      <alignment horizontal="left" shrinkToFit="0" vertical="top" wrapText="1"/>
    </xf>
    <xf borderId="0" fillId="0" fontId="7" numFmtId="0" xfId="0" applyAlignment="1" applyFont="1">
      <alignment horizontal="left" vertical="top"/>
    </xf>
    <xf borderId="6" fillId="0" fontId="0" numFmtId="0" xfId="0" applyAlignment="1" applyBorder="1" applyFont="1">
      <alignment horizontal="left" vertical="top"/>
    </xf>
    <xf borderId="0" fillId="0" fontId="7" numFmtId="0" xfId="0" applyAlignment="1" applyFont="1">
      <alignment horizontal="left" shrinkToFit="0" vertical="top" wrapText="1"/>
    </xf>
    <xf borderId="2" fillId="0" fontId="0" numFmtId="0" xfId="0" applyAlignment="1" applyBorder="1" applyFont="1">
      <alignment horizontal="left" vertical="top"/>
    </xf>
    <xf borderId="19" fillId="0" fontId="0" numFmtId="0" xfId="0" applyAlignment="1" applyBorder="1" applyFont="1">
      <alignment horizontal="center" shrinkToFit="0" vertical="top" wrapText="1"/>
    </xf>
    <xf borderId="6" fillId="0" fontId="0" numFmtId="0" xfId="0" applyAlignment="1" applyBorder="1" applyFont="1">
      <alignment horizontal="center" vertical="center"/>
    </xf>
    <xf borderId="2" fillId="0" fontId="0" numFmtId="0" xfId="0" applyAlignment="1" applyBorder="1" applyFont="1">
      <alignment shrinkToFit="0" vertical="top" wrapText="1"/>
    </xf>
    <xf borderId="6" fillId="0" fontId="0" numFmtId="0" xfId="0" applyAlignment="1" applyBorder="1" applyFont="1">
      <alignment shrinkToFit="0" vertical="top" wrapText="1"/>
    </xf>
    <xf borderId="5" fillId="0" fontId="0" numFmtId="0" xfId="0" applyAlignment="1" applyBorder="1" applyFont="1">
      <alignment horizontal="center" shrinkToFit="0" vertical="center" wrapText="1"/>
    </xf>
    <xf borderId="6" fillId="0" fontId="0" numFmtId="0" xfId="0" applyAlignment="1" applyBorder="1" applyFont="1">
      <alignment horizontal="center" shrinkToFit="0" vertical="center" wrapText="1"/>
    </xf>
    <xf borderId="0" fillId="0" fontId="0" numFmtId="0" xfId="0" applyAlignment="1" applyFont="1">
      <alignment horizontal="left" shrinkToFit="0" wrapText="1"/>
    </xf>
    <xf borderId="0" fillId="0" fontId="7" numFmtId="0" xfId="0" applyAlignment="1" applyFont="1">
      <alignment horizontal="left"/>
    </xf>
    <xf borderId="0" fillId="0" fontId="7" numFmtId="0" xfId="0" applyAlignment="1" applyFont="1">
      <alignment horizontal="left" vertical="center"/>
    </xf>
    <xf borderId="20" fillId="2" fontId="3" numFmtId="0" xfId="0" applyAlignment="1" applyBorder="1" applyFont="1">
      <alignment horizontal="left"/>
    </xf>
    <xf borderId="21" fillId="0" fontId="5" numFmtId="0" xfId="0" applyBorder="1" applyFont="1"/>
    <xf borderId="22" fillId="0" fontId="5" numFmtId="0" xfId="0" applyBorder="1" applyFont="1"/>
    <xf borderId="2" fillId="0" fontId="0" numFmtId="0" xfId="0" applyAlignment="1" applyBorder="1" applyFont="1">
      <alignment horizontal="left" vertical="center"/>
    </xf>
    <xf quotePrefix="1" borderId="7" fillId="0" fontId="0" numFmtId="0" xfId="0" applyAlignment="1" applyBorder="1" applyFont="1">
      <alignment horizontal="center" shrinkToFit="0" vertical="center" wrapText="1"/>
    </xf>
    <xf quotePrefix="1" borderId="6" fillId="0" fontId="0" numFmtId="0" xfId="0" applyAlignment="1" applyBorder="1" applyFont="1">
      <alignment horizontal="center" shrinkToFit="0" vertical="center" wrapText="1"/>
    </xf>
    <xf borderId="6" fillId="0" fontId="0" numFmtId="0" xfId="0" applyAlignment="1" applyBorder="1" applyFont="1">
      <alignment horizontal="center"/>
    </xf>
    <xf borderId="2" fillId="0" fontId="0" numFmtId="0" xfId="0" applyAlignment="1" applyBorder="1" applyFont="1">
      <alignment horizontal="left" shrinkToFit="0" wrapText="1"/>
    </xf>
    <xf borderId="13" fillId="0" fontId="0" numFmtId="0" xfId="0" applyAlignment="1" applyBorder="1" applyFont="1">
      <alignment horizontal="center"/>
    </xf>
    <xf borderId="14" fillId="0" fontId="0" numFmtId="0" xfId="0" applyAlignment="1" applyBorder="1" applyFont="1">
      <alignment horizontal="left" shrinkToFit="0" wrapText="1"/>
    </xf>
    <xf borderId="0" fillId="0" fontId="0" numFmtId="0" xfId="0" applyAlignment="1" applyFont="1">
      <alignment horizontal="center" vertical="center"/>
    </xf>
    <xf borderId="0" fillId="0" fontId="8" numFmtId="0" xfId="0" applyAlignment="1" applyFont="1">
      <alignment horizontal="left" shrinkToFit="0" vertical="center" wrapText="1"/>
    </xf>
    <xf borderId="0" fillId="0" fontId="8" numFmtId="0" xfId="0" applyFont="1"/>
    <xf borderId="19" fillId="2" fontId="0" numFmtId="0" xfId="0" applyAlignment="1" applyBorder="1" applyFont="1">
      <alignment horizontal="left"/>
    </xf>
    <xf borderId="23" fillId="2" fontId="0" numFmtId="0" xfId="0" applyAlignment="1" applyBorder="1" applyFont="1">
      <alignment horizontal="left"/>
    </xf>
    <xf borderId="2" fillId="0" fontId="0" numFmtId="0" xfId="0" applyBorder="1" applyFont="1"/>
    <xf borderId="5" fillId="0" fontId="0" numFmtId="0" xfId="0" applyBorder="1" applyFont="1"/>
    <xf borderId="24" fillId="2" fontId="0" numFmtId="0" xfId="0" applyAlignment="1" applyBorder="1" applyFont="1">
      <alignment horizontal="right"/>
    </xf>
    <xf borderId="6" fillId="2" fontId="3" numFmtId="0" xfId="0" applyAlignment="1" applyBorder="1" applyFont="1">
      <alignment horizontal="center"/>
    </xf>
    <xf borderId="24" fillId="2" fontId="3" numFmtId="0" xfId="0" applyAlignment="1" applyBorder="1" applyFont="1">
      <alignment horizontal="center"/>
    </xf>
    <xf borderId="19" fillId="2" fontId="3" numFmtId="0" xfId="0" applyAlignment="1" applyBorder="1" applyFont="1">
      <alignment horizontal="center"/>
    </xf>
    <xf borderId="0" fillId="0" fontId="0" numFmtId="0" xfId="0" applyAlignment="1" applyFont="1">
      <alignment horizontal="center"/>
    </xf>
    <xf borderId="6" fillId="3" fontId="3" numFmtId="0" xfId="0" applyAlignment="1" applyBorder="1" applyFill="1" applyFont="1">
      <alignment horizontal="center" vertical="center"/>
    </xf>
    <xf borderId="10" fillId="2" fontId="3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vertical="center"/>
    </xf>
    <xf borderId="19" fillId="2" fontId="3" numFmtId="0" xfId="0" applyAlignment="1" applyBorder="1" applyFont="1">
      <alignment horizontal="center" vertical="center"/>
    </xf>
    <xf borderId="25" fillId="3" fontId="0" numFmtId="0" xfId="0" applyAlignment="1" applyBorder="1" applyFont="1">
      <alignment horizontal="center" shrinkToFit="0" vertical="center" wrapText="1"/>
    </xf>
    <xf borderId="6" fillId="3" fontId="3" numFmtId="0" xfId="0" applyAlignment="1" applyBorder="1" applyFont="1">
      <alignment horizontal="center" shrinkToFit="0" vertical="center" wrapText="1"/>
    </xf>
    <xf borderId="6" fillId="0" fontId="0" numFmtId="0" xfId="0" applyAlignment="1" applyBorder="1" applyFont="1">
      <alignment horizontal="left" shrinkToFit="0" vertical="center" wrapText="1"/>
    </xf>
    <xf borderId="2" fillId="0" fontId="0" numFmtId="0" xfId="0" applyAlignment="1" applyBorder="1" applyFont="1">
      <alignment shrinkToFit="0" vertical="center" wrapText="1"/>
    </xf>
    <xf borderId="2" fillId="0" fontId="0" numFmtId="0" xfId="0" applyAlignment="1" applyBorder="1" applyFont="1">
      <alignment horizontal="center" shrinkToFit="0" vertical="center" wrapText="1"/>
    </xf>
    <xf borderId="6" fillId="0" fontId="0" numFmtId="3" xfId="0" applyAlignment="1" applyBorder="1" applyFont="1" applyNumberFormat="1">
      <alignment horizontal="center" shrinkToFit="0" vertical="center" wrapText="1"/>
    </xf>
    <xf borderId="6" fillId="0" fontId="0" numFmtId="9" xfId="0" applyAlignment="1" applyBorder="1" applyFont="1" applyNumberFormat="1">
      <alignment horizontal="center" vertical="center"/>
    </xf>
    <xf borderId="6" fillId="0" fontId="0" numFmtId="10" xfId="0" applyAlignment="1" applyBorder="1" applyFont="1" applyNumberFormat="1">
      <alignment horizontal="center" vertical="center"/>
    </xf>
    <xf borderId="2" fillId="0" fontId="0" numFmtId="0" xfId="0" applyAlignment="1" applyBorder="1" applyFont="1">
      <alignment horizontal="center" vertical="center"/>
    </xf>
    <xf borderId="6" fillId="0" fontId="0" numFmtId="164" xfId="0" applyAlignment="1" applyBorder="1" applyFont="1" applyNumberFormat="1">
      <alignment horizontal="center" shrinkToFit="0" vertical="center" wrapText="1"/>
    </xf>
    <xf borderId="10" fillId="0" fontId="9" numFmtId="164" xfId="0" applyAlignment="1" applyBorder="1" applyFont="1" applyNumberFormat="1">
      <alignment horizontal="center" shrinkToFit="0" vertical="center" wrapText="1"/>
    </xf>
    <xf borderId="0" fillId="0" fontId="0" numFmtId="0" xfId="0" applyAlignment="1" applyFont="1">
      <alignment horizontal="left" shrinkToFit="0" vertical="center" wrapText="1"/>
    </xf>
    <xf borderId="6" fillId="0" fontId="0" numFmtId="9" xfId="0" applyAlignment="1" applyBorder="1" applyFont="1" applyNumberFormat="1">
      <alignment horizontal="center" shrinkToFit="0" vertical="center" wrapText="1"/>
    </xf>
    <xf borderId="26" fillId="0" fontId="10" numFmtId="164" xfId="0" applyAlignment="1" applyBorder="1" applyFont="1" applyNumberFormat="1">
      <alignment shrinkToFit="0" vertical="center" wrapText="1"/>
    </xf>
    <xf borderId="0" fillId="0" fontId="0" numFmtId="164" xfId="0" applyAlignment="1" applyFont="1" applyNumberFormat="1">
      <alignment horizontal="center" shrinkToFit="0" vertical="center" wrapText="1"/>
    </xf>
    <xf borderId="13" fillId="0" fontId="10" numFmtId="164" xfId="0" applyAlignment="1" applyBorder="1" applyFont="1" applyNumberFormat="1">
      <alignment shrinkToFit="0" vertical="center" wrapText="1"/>
    </xf>
    <xf borderId="6" fillId="3" fontId="0" numFmtId="0" xfId="0" applyAlignment="1" applyBorder="1" applyFont="1">
      <alignment horizontal="center" shrinkToFit="0" vertical="center" wrapText="1"/>
    </xf>
    <xf borderId="6" fillId="0" fontId="0" numFmtId="0" xfId="0" applyAlignment="1" applyBorder="1" applyFont="1">
      <alignment vertical="center"/>
    </xf>
    <xf borderId="6" fillId="0" fontId="0" numFmtId="0" xfId="0" applyAlignment="1" applyBorder="1" applyFont="1">
      <alignment horizontal="center" vertical="center"/>
    </xf>
    <xf borderId="6" fillId="0" fontId="0" numFmtId="9" xfId="0" applyAlignment="1" applyBorder="1" applyFont="1" applyNumberFormat="1">
      <alignment horizontal="center" vertical="center"/>
    </xf>
    <xf borderId="6" fillId="0" fontId="0" numFmtId="10" xfId="0" applyAlignment="1" applyBorder="1" applyFont="1" applyNumberFormat="1">
      <alignment horizontal="center" vertical="center"/>
    </xf>
    <xf borderId="2" fillId="0" fontId="0" numFmtId="0" xfId="0" applyAlignment="1" applyBorder="1" applyFont="1">
      <alignment horizontal="center" vertical="center"/>
    </xf>
    <xf borderId="6" fillId="0" fontId="0" numFmtId="164" xfId="0" applyAlignment="1" applyBorder="1" applyFont="1" applyNumberFormat="1">
      <alignment horizontal="center" vertical="center"/>
    </xf>
    <xf borderId="6" fillId="0" fontId="3" numFmtId="165" xfId="0" applyAlignment="1" applyBorder="1" applyFont="1" applyNumberFormat="1">
      <alignment vertical="center"/>
    </xf>
    <xf borderId="0" fillId="0" fontId="0" numFmtId="0" xfId="0" applyAlignment="1" applyFont="1">
      <alignment vertical="center"/>
    </xf>
    <xf borderId="6" fillId="0" fontId="0" numFmtId="164" xfId="0" applyAlignment="1" applyBorder="1" applyFont="1" applyNumberFormat="1">
      <alignment horizontal="center" vertical="center"/>
    </xf>
    <xf borderId="19" fillId="2" fontId="3" numFmtId="164" xfId="0" applyAlignment="1" applyBorder="1" applyFont="1" applyNumberFormat="1">
      <alignment horizontal="left" vertical="center"/>
    </xf>
    <xf borderId="23" fillId="2" fontId="3" numFmtId="164" xfId="0" applyAlignment="1" applyBorder="1" applyFont="1" applyNumberFormat="1">
      <alignment horizontal="left" vertical="center"/>
    </xf>
    <xf borderId="6" fillId="2" fontId="3" numFmtId="165" xfId="0" applyAlignment="1" applyBorder="1" applyFont="1" applyNumberFormat="1">
      <alignment vertical="center"/>
    </xf>
    <xf borderId="24" fillId="2" fontId="3" numFmtId="164" xfId="0" applyAlignment="1" applyBorder="1" applyFont="1" applyNumberFormat="1">
      <alignment horizontal="left" vertical="center"/>
    </xf>
    <xf borderId="19" fillId="2" fontId="3" numFmtId="0" xfId="0" applyAlignment="1" applyBorder="1" applyFont="1">
      <alignment horizontal="left" vertical="center"/>
    </xf>
    <xf borderId="23" fillId="2" fontId="3" numFmtId="0" xfId="0" applyAlignment="1" applyBorder="1" applyFont="1">
      <alignment horizontal="left" vertical="center"/>
    </xf>
    <xf borderId="24" fillId="2" fontId="3" numFmtId="0" xfId="0" applyAlignment="1" applyBorder="1" applyFont="1">
      <alignment horizontal="left" vertical="center"/>
    </xf>
    <xf borderId="0" fillId="0" fontId="3" numFmtId="165" xfId="0" applyAlignment="1" applyFont="1" applyNumberFormat="1">
      <alignment vertical="center"/>
    </xf>
    <xf borderId="0" fillId="0" fontId="0" numFmtId="9" xfId="0" applyAlignment="1" applyFont="1" applyNumberFormat="1">
      <alignment horizontal="center" vertical="center"/>
    </xf>
    <xf borderId="0" fillId="0" fontId="0" numFmtId="10" xfId="0" applyAlignment="1" applyFont="1" applyNumberFormat="1">
      <alignment horizontal="center" vertical="center"/>
    </xf>
    <xf borderId="0" fillId="0" fontId="0" numFmtId="164" xfId="0" applyAlignment="1" applyFont="1" applyNumberFormat="1">
      <alignment horizontal="center" vertical="center"/>
    </xf>
    <xf borderId="0" fillId="0" fontId="11" numFmtId="0" xfId="0" applyAlignment="1" applyFont="1">
      <alignment horizontal="center"/>
    </xf>
    <xf borderId="0" fillId="0" fontId="11" numFmtId="0" xfId="0" applyFont="1"/>
    <xf borderId="0" fillId="0" fontId="8" numFmtId="0" xfId="0" applyAlignment="1" applyFont="1">
      <alignment horizontal="center" vertical="center"/>
    </xf>
    <xf borderId="0" fillId="0" fontId="8" numFmtId="0" xfId="0" applyAlignment="1" applyFont="1">
      <alignment horizontal="left"/>
    </xf>
    <xf borderId="2" fillId="2" fontId="11" numFmtId="0" xfId="0" applyAlignment="1" applyBorder="1" applyFont="1">
      <alignment horizontal="center"/>
    </xf>
    <xf borderId="2" fillId="2" fontId="8" numFmtId="0" xfId="0" applyAlignment="1" applyBorder="1" applyFont="1">
      <alignment horizontal="left"/>
    </xf>
    <xf borderId="3" fillId="0" fontId="12" numFmtId="0" xfId="0" applyBorder="1" applyFont="1"/>
    <xf borderId="6" fillId="2" fontId="8" numFmtId="0" xfId="0" applyBorder="1" applyFont="1"/>
    <xf borderId="1" fillId="0" fontId="12" numFmtId="0" xfId="0" applyAlignment="1" applyBorder="1" applyFont="1">
      <alignment horizontal="left"/>
    </xf>
    <xf borderId="7" fillId="0" fontId="8" numFmtId="0" xfId="0" applyAlignment="1" applyBorder="1" applyFont="1">
      <alignment horizontal="left"/>
    </xf>
    <xf borderId="5" fillId="0" fontId="8" numFmtId="0" xfId="0" applyAlignment="1" applyBorder="1" applyFont="1">
      <alignment horizontal="left"/>
    </xf>
    <xf borderId="9" fillId="0" fontId="8" numFmtId="0" xfId="0" applyAlignment="1" applyBorder="1" applyFont="1">
      <alignment horizontal="left"/>
    </xf>
    <xf borderId="15" fillId="2" fontId="11" numFmtId="0" xfId="0" applyAlignment="1" applyBorder="1" applyFont="1">
      <alignment horizontal="center" vertical="center"/>
    </xf>
    <xf borderId="20" fillId="2" fontId="11" numFmtId="0" xfId="0" applyAlignment="1" applyBorder="1" applyFont="1">
      <alignment horizontal="center" vertical="center"/>
    </xf>
    <xf quotePrefix="1" borderId="15" fillId="2" fontId="8" numFmtId="0" xfId="0" applyAlignment="1" applyBorder="1" applyFont="1">
      <alignment horizontal="center" vertical="center"/>
    </xf>
    <xf quotePrefix="1" borderId="16" fillId="2" fontId="8" numFmtId="0" xfId="0" applyAlignment="1" applyBorder="1" applyFont="1">
      <alignment horizontal="center" vertical="center"/>
    </xf>
    <xf borderId="2" fillId="2" fontId="11" numFmtId="0" xfId="0" applyAlignment="1" applyBorder="1" applyFont="1">
      <alignment horizontal="left"/>
    </xf>
    <xf borderId="13" fillId="0" fontId="8" numFmtId="0" xfId="0" applyAlignment="1" applyBorder="1" applyFont="1">
      <alignment horizontal="left" vertical="center"/>
    </xf>
    <xf borderId="2" fillId="0" fontId="8" numFmtId="0" xfId="0" applyAlignment="1" applyBorder="1" applyFont="1">
      <alignment horizontal="left" shrinkToFit="0" vertical="center" wrapText="1"/>
    </xf>
    <xf borderId="2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center" shrinkToFit="0" vertical="center" wrapText="1"/>
    </xf>
    <xf borderId="0" fillId="0" fontId="0" numFmtId="0" xfId="0" applyAlignment="1" applyFont="1">
      <alignment shrinkToFit="0" vertical="center" wrapText="1"/>
    </xf>
    <xf borderId="0" fillId="0" fontId="7" numFmtId="0" xfId="0" applyAlignment="1" applyFont="1">
      <alignment vertical="center"/>
    </xf>
    <xf borderId="0" fillId="0" fontId="0" numFmtId="0" xfId="0" applyAlignment="1" applyFont="1">
      <alignment shrinkToFit="0" vertical="top" wrapText="1"/>
    </xf>
    <xf borderId="0" fillId="0" fontId="0" numFmtId="0" xfId="0" applyAlignment="1" applyFont="1">
      <alignment shrinkToFit="0" wrapText="1"/>
    </xf>
    <xf borderId="0" fillId="0" fontId="7" numFmtId="0" xfId="0" applyAlignment="1" applyFont="1">
      <alignment shrinkToFit="0" vertical="top" wrapText="1"/>
    </xf>
    <xf borderId="0" fillId="0" fontId="7" numFmtId="0" xfId="0" applyFont="1"/>
    <xf borderId="0" fillId="0" fontId="7" numFmtId="0" xfId="0" applyAlignment="1" applyFont="1">
      <alignment vertical="top"/>
    </xf>
    <xf borderId="6" fillId="0" fontId="8" numFmtId="0" xfId="0" applyAlignment="1" applyBorder="1" applyFont="1">
      <alignment horizontal="center" vertical="center"/>
    </xf>
    <xf borderId="2" fillId="0" fontId="8" numFmtId="0" xfId="0" applyAlignment="1" applyBorder="1" applyFont="1">
      <alignment shrinkToFit="0" vertical="top" wrapText="1"/>
    </xf>
    <xf borderId="6" fillId="0" fontId="8" numFmtId="0" xfId="0" applyAlignment="1" applyBorder="1" applyFont="1">
      <alignment horizontal="center" shrinkToFit="0" vertical="center" wrapText="1"/>
    </xf>
    <xf borderId="20" fillId="2" fontId="11" numFmtId="0" xfId="0" applyAlignment="1" applyBorder="1" applyFont="1">
      <alignment horizontal="left"/>
    </xf>
    <xf borderId="6" fillId="0" fontId="8" numFmtId="0" xfId="0" applyAlignment="1" applyBorder="1" applyFont="1">
      <alignment horizontal="center"/>
    </xf>
    <xf borderId="13" fillId="0" fontId="8" numFmtId="0" xfId="0" applyAlignment="1" applyBorder="1" applyFont="1">
      <alignment horizontal="center"/>
    </xf>
    <xf borderId="0" fillId="0" fontId="8" numFmtId="0" xfId="0" applyAlignment="1" applyFont="1">
      <alignment horizontal="center"/>
    </xf>
    <xf borderId="2" fillId="2" fontId="11" numFmtId="0" xfId="0" applyAlignment="1" applyBorder="1" applyFont="1">
      <alignment horizontal="center" vertical="center"/>
    </xf>
    <xf borderId="19" fillId="2" fontId="8" numFmtId="0" xfId="0" applyAlignment="1" applyBorder="1" applyFont="1">
      <alignment horizontal="left"/>
    </xf>
    <xf borderId="23" fillId="2" fontId="8" numFmtId="0" xfId="0" applyAlignment="1" applyBorder="1" applyFont="1">
      <alignment horizontal="left"/>
    </xf>
    <xf borderId="2" fillId="0" fontId="8" numFmtId="0" xfId="0" applyBorder="1" applyFont="1"/>
    <xf borderId="3" fillId="0" fontId="8" numFmtId="0" xfId="0" applyBorder="1" applyFont="1"/>
    <xf borderId="5" fillId="0" fontId="8" numFmtId="0" xfId="0" applyBorder="1" applyFont="1"/>
    <xf borderId="6" fillId="2" fontId="11" numFmtId="0" xfId="0" applyAlignment="1" applyBorder="1" applyFont="1">
      <alignment horizontal="center"/>
    </xf>
    <xf borderId="24" fillId="2" fontId="11" numFmtId="0" xfId="0" applyAlignment="1" applyBorder="1" applyFont="1">
      <alignment horizontal="center"/>
    </xf>
    <xf borderId="19" fillId="2" fontId="11" numFmtId="0" xfId="0" applyAlignment="1" applyBorder="1" applyFont="1">
      <alignment horizontal="center"/>
    </xf>
    <xf borderId="15" fillId="2" fontId="11" numFmtId="0" xfId="0" applyAlignment="1" applyBorder="1" applyFont="1">
      <alignment horizontal="center" shrinkToFit="0" vertical="center" wrapText="1"/>
    </xf>
    <xf borderId="2" fillId="2" fontId="11" numFmtId="0" xfId="0" applyAlignment="1" applyBorder="1" applyFont="1">
      <alignment horizontal="center" shrinkToFit="0" vertical="center" wrapText="1"/>
    </xf>
    <xf borderId="6" fillId="0" fontId="8" numFmtId="0" xfId="0" applyAlignment="1" applyBorder="1" applyFont="1">
      <alignment horizontal="left" shrinkToFit="0" vertical="center" wrapText="1"/>
    </xf>
    <xf borderId="6" fillId="0" fontId="8" numFmtId="0" xfId="0" applyAlignment="1" applyBorder="1" applyFont="1">
      <alignment shrinkToFit="0" vertical="center" wrapText="1"/>
    </xf>
    <xf borderId="6" fillId="0" fontId="8" numFmtId="10" xfId="0" applyAlignment="1" applyBorder="1" applyFont="1" applyNumberFormat="1">
      <alignment horizontal="center" vertical="center"/>
    </xf>
    <xf borderId="2" fillId="0" fontId="8" numFmtId="164" xfId="0" applyAlignment="1" applyBorder="1" applyFont="1" applyNumberFormat="1">
      <alignment horizontal="center" shrinkToFit="0" vertical="center" wrapText="1"/>
    </xf>
    <xf borderId="10" fillId="0" fontId="13" numFmtId="164" xfId="0" applyAlignment="1" applyBorder="1" applyFont="1" applyNumberFormat="1">
      <alignment horizontal="center" shrinkToFit="0" vertical="center" wrapText="1"/>
    </xf>
    <xf borderId="26" fillId="0" fontId="14" numFmtId="164" xfId="0" applyAlignment="1" applyBorder="1" applyFont="1" applyNumberFormat="1">
      <alignment shrinkToFit="0" vertical="center" wrapText="1"/>
    </xf>
    <xf borderId="13" fillId="0" fontId="14" numFmtId="164" xfId="0" applyAlignment="1" applyBorder="1" applyFont="1" applyNumberFormat="1">
      <alignment shrinkToFit="0" vertical="center" wrapText="1"/>
    </xf>
    <xf borderId="2" fillId="0" fontId="8" numFmtId="0" xfId="0" applyAlignment="1" applyBorder="1" applyFont="1">
      <alignment shrinkToFit="0" vertical="center" wrapText="1"/>
    </xf>
    <xf borderId="6" fillId="0" fontId="8" numFmtId="0" xfId="0" applyAlignment="1" applyBorder="1" applyFont="1">
      <alignment vertical="center"/>
    </xf>
    <xf borderId="2" fillId="0" fontId="8" numFmtId="0" xfId="0" applyAlignment="1" applyBorder="1" applyFont="1">
      <alignment horizontal="center" vertical="center"/>
    </xf>
    <xf borderId="2" fillId="0" fontId="8" numFmtId="164" xfId="0" applyAlignment="1" applyBorder="1" applyFont="1" applyNumberFormat="1">
      <alignment horizontal="center" vertical="center"/>
    </xf>
    <xf borderId="6" fillId="0" fontId="11" numFmtId="165" xfId="0" applyAlignment="1" applyBorder="1" applyFont="1" applyNumberFormat="1">
      <alignment vertical="center"/>
    </xf>
    <xf borderId="19" fillId="2" fontId="11" numFmtId="164" xfId="0" applyAlignment="1" applyBorder="1" applyFont="1" applyNumberFormat="1">
      <alignment horizontal="left" vertical="center"/>
    </xf>
    <xf borderId="23" fillId="2" fontId="11" numFmtId="164" xfId="0" applyAlignment="1" applyBorder="1" applyFont="1" applyNumberFormat="1">
      <alignment horizontal="left" vertical="center"/>
    </xf>
    <xf borderId="6" fillId="2" fontId="11" numFmtId="165" xfId="0" applyAlignment="1" applyBorder="1" applyFont="1" applyNumberFormat="1">
      <alignment vertical="center"/>
    </xf>
    <xf borderId="19" fillId="2" fontId="11" numFmtId="0" xfId="0" applyAlignment="1" applyBorder="1" applyFont="1">
      <alignment horizontal="left" vertical="center"/>
    </xf>
    <xf borderId="23" fillId="2" fontId="11" numFmtId="0" xfId="0" applyAlignment="1" applyBorder="1" applyFont="1">
      <alignment horizontal="left" vertical="center"/>
    </xf>
    <xf borderId="0" fillId="0" fontId="8" numFmtId="10" xfId="0" applyAlignment="1" applyFont="1" applyNumberFormat="1">
      <alignment horizontal="center" vertical="center"/>
    </xf>
    <xf borderId="0" fillId="0" fontId="8" numFmtId="0" xfId="0" applyAlignment="1" applyFont="1">
      <alignment vertical="center"/>
    </xf>
    <xf borderId="0" fillId="0" fontId="11" numFmtId="165" xfId="0" applyAlignment="1" applyFont="1" applyNumberFormat="1">
      <alignment vertical="center"/>
    </xf>
    <xf borderId="0" fillId="0" fontId="15" numFmtId="0" xfId="0" applyAlignment="1" applyFont="1">
      <alignment horizontal="center"/>
    </xf>
    <xf borderId="2" fillId="4" fontId="8" numFmtId="0" xfId="0" applyAlignment="1" applyBorder="1" applyFill="1" applyFont="1">
      <alignment horizontal="center"/>
    </xf>
    <xf borderId="0" fillId="0" fontId="0" numFmtId="166" xfId="0" applyFont="1" applyNumberFormat="1"/>
    <xf borderId="2" fillId="4" fontId="8" numFmtId="0" xfId="0" applyAlignment="1" applyBorder="1" applyFont="1">
      <alignment horizontal="center" vertical="center"/>
    </xf>
    <xf borderId="6" fillId="4" fontId="8" numFmtId="0" xfId="0" applyAlignment="1" applyBorder="1" applyFont="1">
      <alignment vertical="center"/>
    </xf>
    <xf borderId="6" fillId="0" fontId="8" numFmtId="166" xfId="0" applyAlignment="1" applyBorder="1" applyFont="1" applyNumberFormat="1">
      <alignment vertical="center"/>
    </xf>
    <xf borderId="6" fillId="0" fontId="8" numFmtId="166" xfId="0" applyAlignment="1" applyBorder="1" applyFont="1" applyNumberFormat="1">
      <alignment horizontal="center" vertical="center"/>
    </xf>
    <xf borderId="2" fillId="4" fontId="8" numFmtId="166" xfId="0" applyAlignment="1" applyBorder="1" applyFont="1" applyNumberFormat="1">
      <alignment horizontal="center" vertical="center"/>
    </xf>
    <xf borderId="0" fillId="0" fontId="0" numFmtId="166" xfId="0" applyFont="1" applyNumberFormat="1"/>
    <xf borderId="0" fillId="0" fontId="16" numFmtId="0" xfId="0" applyAlignment="1" applyFont="1">
      <alignment horizontal="center"/>
    </xf>
    <xf borderId="0" fillId="0" fontId="0" numFmtId="166" xfId="0" applyAlignment="1" applyFont="1" applyNumberFormat="1">
      <alignment vertical="center"/>
    </xf>
    <xf borderId="6" fillId="4" fontId="8" numFmtId="0" xfId="0" applyAlignment="1" applyBorder="1" applyFont="1">
      <alignment horizontal="center" vertical="center"/>
    </xf>
    <xf borderId="27" fillId="0" fontId="8" numFmtId="0" xfId="0" applyAlignment="1" applyBorder="1" applyFont="1">
      <alignment horizontal="center" vertical="center"/>
    </xf>
    <xf borderId="9" fillId="0" fontId="5" numFmtId="0" xfId="0" applyBorder="1" applyFont="1"/>
    <xf borderId="2" fillId="0" fontId="17" numFmtId="0" xfId="0" applyAlignment="1" applyBorder="1" applyFont="1">
      <alignment horizontal="left" shrinkToFit="0" vertical="center" wrapText="1"/>
    </xf>
    <xf borderId="2" fillId="0" fontId="0" numFmtId="166" xfId="0" applyAlignment="1" applyBorder="1" applyFont="1" applyNumberFormat="1">
      <alignment horizontal="center" vertical="center"/>
    </xf>
    <xf borderId="2" fillId="0" fontId="8" numFmtId="166" xfId="0" applyAlignment="1" applyBorder="1" applyFont="1" applyNumberFormat="1">
      <alignment horizontal="center" vertical="center"/>
    </xf>
    <xf borderId="0" fillId="0" fontId="18" numFmtId="0" xfId="0" applyAlignment="1" applyFont="1">
      <alignment horizontal="center"/>
    </xf>
    <xf borderId="0" fillId="0" fontId="19" numFmtId="0" xfId="0" applyAlignment="1" applyFont="1">
      <alignment horizontal="center"/>
    </xf>
    <xf borderId="2" fillId="4" fontId="0" numFmtId="0" xfId="0" applyAlignment="1" applyBorder="1" applyFont="1">
      <alignment horizontal="center"/>
    </xf>
    <xf borderId="0" fillId="0" fontId="6" numFmtId="166" xfId="0" applyFont="1" applyNumberFormat="1"/>
    <xf borderId="6" fillId="0" fontId="0" numFmtId="0" xfId="0" applyBorder="1" applyFont="1"/>
    <xf borderId="6" fillId="0" fontId="0" numFmtId="0" xfId="0" applyAlignment="1" applyBorder="1" applyFont="1">
      <alignment shrinkToFit="0" wrapText="1"/>
    </xf>
    <xf borderId="2" fillId="4" fontId="0" numFmtId="0" xfId="0" applyAlignment="1" applyBorder="1" applyFont="1">
      <alignment horizontal="center" shrinkToFit="0" wrapText="1"/>
    </xf>
    <xf borderId="2" fillId="0" fontId="0" numFmtId="0" xfId="0" applyAlignment="1" applyBorder="1" applyFont="1">
      <alignment horizontal="center"/>
    </xf>
    <xf borderId="2" fillId="0" fontId="0" numFmtId="2" xfId="0" applyAlignment="1" applyBorder="1" applyFont="1" applyNumberFormat="1">
      <alignment horizontal="center"/>
    </xf>
    <xf borderId="2" fillId="4" fontId="0" numFmtId="2" xfId="0" applyAlignment="1" applyBorder="1" applyFont="1" applyNumberFormat="1">
      <alignment horizontal="center"/>
    </xf>
    <xf borderId="0" fillId="0" fontId="0" numFmtId="2" xfId="0" applyFont="1" applyNumberFormat="1"/>
    <xf borderId="0" fillId="0" fontId="0" numFmtId="0" xfId="0" applyFont="1"/>
    <xf borderId="0" fillId="0" fontId="20" numFmtId="0" xfId="0" applyAlignment="1" applyFont="1">
      <alignment horizontal="center"/>
    </xf>
    <xf borderId="15" fillId="2" fontId="0" numFmtId="0" xfId="0" applyAlignment="1" applyBorder="1" applyFont="1">
      <alignment horizontal="center" vertical="center"/>
    </xf>
    <xf borderId="19" fillId="2" fontId="0" numFmtId="0" xfId="0" applyAlignment="1" applyBorder="1" applyFont="1">
      <alignment vertical="center"/>
    </xf>
    <xf borderId="23" fillId="2" fontId="0" numFmtId="0" xfId="0" applyAlignment="1" applyBorder="1" applyFont="1">
      <alignment horizontal="center" vertical="center"/>
    </xf>
    <xf borderId="24" fillId="2" fontId="0" numFmtId="0" xfId="0" applyAlignment="1" applyBorder="1" applyFont="1">
      <alignment vertical="center"/>
    </xf>
    <xf borderId="28" fillId="2" fontId="0" numFmtId="0" xfId="0" applyAlignment="1" applyBorder="1" applyFont="1">
      <alignment horizontal="center" vertical="center"/>
    </xf>
    <xf borderId="25" fillId="2" fontId="0" numFmtId="0" xfId="0" applyAlignment="1" applyBorder="1" applyFont="1">
      <alignment horizontal="center" vertical="center"/>
    </xf>
    <xf quotePrefix="1" borderId="6" fillId="0" fontId="0" numFmtId="0" xfId="0" applyAlignment="1" applyBorder="1" applyFont="1">
      <alignment vertical="center"/>
    </xf>
    <xf borderId="6" fillId="0" fontId="0" numFmtId="2" xfId="0" applyAlignment="1" applyBorder="1" applyFont="1" applyNumberFormat="1">
      <alignment horizontal="left" vertical="center"/>
    </xf>
    <xf borderId="6" fillId="0" fontId="0" numFmtId="0" xfId="0" applyAlignment="1" applyBorder="1" applyFont="1">
      <alignment horizontal="left" vertical="center"/>
    </xf>
    <xf borderId="6" fillId="0" fontId="0" numFmtId="0" xfId="0" applyAlignment="1" applyBorder="1" applyFont="1">
      <alignment shrinkToFit="0" vertical="center" wrapText="1"/>
    </xf>
    <xf borderId="27" fillId="0" fontId="0" numFmtId="0" xfId="0" applyAlignment="1" applyBorder="1" applyFont="1">
      <alignment horizontal="center" vertical="center"/>
    </xf>
    <xf borderId="8" fillId="0" fontId="0" numFmtId="0" xfId="0" applyAlignment="1" applyBorder="1" applyFont="1">
      <alignment horizontal="center" shrinkToFit="0" vertical="center" wrapText="1"/>
    </xf>
    <xf borderId="8" fillId="0" fontId="0" numFmtId="0" xfId="0" applyAlignment="1" applyBorder="1" applyFont="1">
      <alignment horizontal="center" vertical="center"/>
    </xf>
    <xf borderId="9" fillId="0" fontId="0" numFmtId="0" xfId="0" applyAlignment="1" applyBorder="1" applyFont="1">
      <alignment horizontal="center" shrinkToFit="0" vertical="center" wrapText="1"/>
    </xf>
    <xf borderId="29" fillId="0" fontId="0" numFmtId="0" xfId="0" applyAlignment="1" applyBorder="1" applyFont="1">
      <alignment horizontal="center" vertical="center"/>
    </xf>
    <xf borderId="30" fillId="0" fontId="0" numFmtId="0" xfId="0" applyAlignment="1" applyBorder="1" applyFont="1">
      <alignment horizontal="center" vertical="center"/>
    </xf>
    <xf borderId="30" fillId="0" fontId="0" numFmtId="0" xfId="0" applyAlignment="1" applyBorder="1" applyFont="1">
      <alignment vertical="center"/>
    </xf>
    <xf borderId="0" fillId="0" fontId="21" numFmtId="0" xfId="0" applyAlignment="1" applyFont="1">
      <alignment horizontal="center" vertical="center"/>
    </xf>
    <xf borderId="30" fillId="0" fontId="22" numFmtId="0" xfId="0" applyAlignment="1" applyBorder="1" applyFont="1">
      <alignment horizontal="center" vertical="center"/>
    </xf>
    <xf borderId="30" fillId="0" fontId="5" numFmtId="0" xfId="0" applyBorder="1" applyFont="1"/>
    <xf borderId="1" fillId="0" fontId="0" numFmtId="0" xfId="0" applyAlignment="1" applyBorder="1" applyFont="1">
      <alignment horizontal="center" vertical="center"/>
    </xf>
  </cellXfs>
  <cellStyles count="1">
    <cellStyle xfId="0" name="Normal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200025</xdr:colOff>
      <xdr:row>60</xdr:row>
      <xdr:rowOff>133350</xdr:rowOff>
    </xdr:from>
    <xdr:ext cx="4076700" cy="9429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66</xdr:row>
      <xdr:rowOff>19050</xdr:rowOff>
    </xdr:from>
    <xdr:ext cx="4000500" cy="92392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71</xdr:row>
      <xdr:rowOff>66675</xdr:rowOff>
    </xdr:from>
    <xdr:ext cx="5600700" cy="2009775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2266950</xdr:colOff>
      <xdr:row>60</xdr:row>
      <xdr:rowOff>104775</xdr:rowOff>
    </xdr:from>
    <xdr:ext cx="5334000" cy="1800225"/>
    <xdr:pic>
      <xdr:nvPicPr>
        <xdr:cNvPr id="0" name="image4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2286000</xdr:colOff>
      <xdr:row>69</xdr:row>
      <xdr:rowOff>95250</xdr:rowOff>
    </xdr:from>
    <xdr:ext cx="5334000" cy="3467100"/>
    <xdr:pic>
      <xdr:nvPicPr>
        <xdr:cNvPr id="0" name="image5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285750</xdr:colOff>
      <xdr:row>7</xdr:row>
      <xdr:rowOff>76200</xdr:rowOff>
    </xdr:from>
    <xdr:ext cx="742950" cy="714375"/>
    <xdr:sp macro="" textlink="">
      <xdr:nvSpPr>
        <xdr:cNvPr id="2" name="Right Arrow 1">
          <a:extLst>
            <a:ext uri="{FF2B5EF4-FFF2-40B4-BE49-F238E27FC236}"/>
          </a:extLst>
        </xdr:cNvPr>
        <xdr:cNvSpPr/>
      </xdr:nvSpPr>
      <xdr:spPr>
        <a:xfrm>
          <a:off x="8743950" y="1095375"/>
          <a:ext cx="771525" cy="447675"/>
        </a:xfrm>
        <a:prstGeom prst="rightArrow">
          <a:avLst/>
        </a:prstGeom>
        <a:solidFill>
          <a:schemeClr val="accent1"/>
        </a:solidFill>
        <a:ln cap="flat" cmpd="sng" w="12700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0"/>
        <a:lstStyle/>
        <a:p>
          <a:pPr lvl="0" algn="ctr"/>
          <a:endParaRPr lang="en-US" sz="1100"/>
        </a:p>
      </xdr:txBody>
    </xdr:sp>
    <xdr:clientData fLocksWithSheet="0"/>
  </xdr:oneCellAnchor>
  <xdr:oneCellAnchor>
    <xdr:from>
      <xdr:col>7</xdr:col>
      <xdr:colOff>409575</xdr:colOff>
      <xdr:row>7</xdr:row>
      <xdr:rowOff>47625</xdr:rowOff>
    </xdr:from>
    <xdr:ext cx="1247775" cy="923925"/>
    <xdr:sp macro="" textlink="">
      <xdr:nvSpPr>
        <xdr:cNvPr id="3" name="Rounded Rectangle 2">
          <a:extLst>
            <a:ext uri="{FF2B5EF4-FFF2-40B4-BE49-F238E27FC236}"/>
          </a:extLst>
        </xdr:cNvPr>
        <xdr:cNvSpPr/>
      </xdr:nvSpPr>
      <xdr:spPr>
        <a:xfrm>
          <a:off x="9477375" y="1066800"/>
          <a:ext cx="1304925" cy="523875"/>
        </a:xfrm>
        <a:prstGeom prst="roundRect">
          <a:avLst/>
        </a:prstGeom>
        <a:solidFill>
          <a:schemeClr val="accent1"/>
        </a:solidFill>
        <a:ln cap="flat" cmpd="sng" w="12700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0"/>
        <a:lstStyle/>
        <a:p>
          <a:pPr lvl="0" algn="ctr"/>
          <a:r>
            <a:rPr lang="en-US" sz="1100"/>
            <a:t>INPUT NILAI SKP DAN PERILAKIU</a:t>
          </a:r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238125</xdr:colOff>
      <xdr:row>11</xdr:row>
      <xdr:rowOff>133350</xdr:rowOff>
    </xdr:from>
    <xdr:ext cx="571500" cy="590550"/>
    <xdr:sp macro="" textlink="">
      <xdr:nvSpPr>
        <xdr:cNvPr id="2" name="Right Arrow 1">
          <a:extLst>
            <a:ext uri="{FF2B5EF4-FFF2-40B4-BE49-F238E27FC236}"/>
          </a:extLst>
        </xdr:cNvPr>
        <xdr:cNvSpPr/>
      </xdr:nvSpPr>
      <xdr:spPr>
        <a:xfrm>
          <a:off x="9229725" y="2105025"/>
          <a:ext cx="600075" cy="381000"/>
        </a:xfrm>
        <a:prstGeom prst="rightArrow">
          <a:avLst/>
        </a:prstGeom>
        <a:solidFill>
          <a:schemeClr val="accent1"/>
        </a:solidFill>
        <a:ln cap="flat" cmpd="sng" w="12700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0"/>
        <a:lstStyle/>
        <a:p>
          <a:pPr lvl="0" algn="ctr"/>
          <a:endParaRPr lang="en-US" sz="1100"/>
        </a:p>
      </xdr:txBody>
    </xdr:sp>
    <xdr:clientData fLocksWithSheet="0"/>
  </xdr:oneCellAnchor>
  <xdr:oneCellAnchor>
    <xdr:from>
      <xdr:col>6</xdr:col>
      <xdr:colOff>228600</xdr:colOff>
      <xdr:row>14</xdr:row>
      <xdr:rowOff>123825</xdr:rowOff>
    </xdr:from>
    <xdr:ext cx="571500" cy="514350"/>
    <xdr:sp macro="" textlink="">
      <xdr:nvSpPr>
        <xdr:cNvPr id="3" name="Right Arrow 2">
          <a:extLst>
            <a:ext uri="{FF2B5EF4-FFF2-40B4-BE49-F238E27FC236}"/>
          </a:extLst>
        </xdr:cNvPr>
        <xdr:cNvSpPr/>
      </xdr:nvSpPr>
      <xdr:spPr>
        <a:xfrm>
          <a:off x="9220200" y="2667000"/>
          <a:ext cx="600075" cy="323850"/>
        </a:xfrm>
        <a:prstGeom prst="rightArrow">
          <a:avLst/>
        </a:prstGeom>
        <a:solidFill>
          <a:schemeClr val="accent1"/>
        </a:solidFill>
        <a:ln cap="flat" cmpd="sng" w="12700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0"/>
        <a:lstStyle/>
        <a:p>
          <a:pPr lvl="0" algn="ctr"/>
          <a:endParaRPr lang="en-US" sz="1100"/>
        </a:p>
      </xdr:txBody>
    </xdr:sp>
    <xdr:clientData fLocksWithSheet="0"/>
  </xdr:oneCellAnchor>
  <xdr:oneCellAnchor>
    <xdr:from>
      <xdr:col>7</xdr:col>
      <xdr:colOff>257175</xdr:colOff>
      <xdr:row>11</xdr:row>
      <xdr:rowOff>38100</xdr:rowOff>
    </xdr:from>
    <xdr:ext cx="1247775" cy="733425"/>
    <xdr:sp macro="" textlink="">
      <xdr:nvSpPr>
        <xdr:cNvPr id="4" name="Rounded Rectangle 3">
          <a:extLst>
            <a:ext uri="{FF2B5EF4-FFF2-40B4-BE49-F238E27FC236}"/>
          </a:extLst>
        </xdr:cNvPr>
        <xdr:cNvSpPr/>
      </xdr:nvSpPr>
      <xdr:spPr>
        <a:xfrm>
          <a:off x="9858375" y="2009775"/>
          <a:ext cx="1304925" cy="523875"/>
        </a:xfrm>
        <a:prstGeom prst="roundRect">
          <a:avLst/>
        </a:prstGeom>
        <a:solidFill>
          <a:schemeClr val="accent1"/>
        </a:solidFill>
        <a:ln cap="flat" cmpd="sng" w="12700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0"/>
        <a:lstStyle/>
        <a:p>
          <a:pPr lvl="0" algn="ctr"/>
          <a:r>
            <a:rPr lang="en-US" sz="1100"/>
            <a:t>INPUT NILAI SKP DAN PERILAKIU</a:t>
          </a:r>
        </a:p>
      </xdr:txBody>
    </xdr:sp>
    <xdr:clientData fLocksWithSheet="0"/>
  </xdr:oneCellAnchor>
  <xdr:oneCellAnchor>
    <xdr:from>
      <xdr:col>7</xdr:col>
      <xdr:colOff>266700</xdr:colOff>
      <xdr:row>14</xdr:row>
      <xdr:rowOff>133350</xdr:rowOff>
    </xdr:from>
    <xdr:ext cx="1247775" cy="752475"/>
    <xdr:sp macro="" textlink="">
      <xdr:nvSpPr>
        <xdr:cNvPr id="5" name="Rounded Rectangle 4">
          <a:extLst>
            <a:ext uri="{FF2B5EF4-FFF2-40B4-BE49-F238E27FC236}"/>
          </a:extLst>
        </xdr:cNvPr>
        <xdr:cNvSpPr/>
      </xdr:nvSpPr>
      <xdr:spPr>
        <a:xfrm>
          <a:off x="9867900" y="2676526"/>
          <a:ext cx="1304925" cy="466725"/>
        </a:xfrm>
        <a:prstGeom prst="roundRect">
          <a:avLst/>
        </a:prstGeom>
        <a:solidFill>
          <a:schemeClr val="accent1"/>
        </a:solidFill>
        <a:ln cap="flat" cmpd="sng" w="12700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0"/>
        <a:lstStyle/>
        <a:p>
          <a:pPr lvl="0" algn="ctr"/>
          <a:r>
            <a:rPr lang="en-US" sz="1100"/>
            <a:t>INPUT NILAI</a:t>
          </a:r>
          <a:r>
            <a:rPr lang="en-US" sz="1100"/>
            <a:t> IDE BARU</a:t>
          </a:r>
          <a:endParaRPr lang="en-US" sz="11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70C0"/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19.86"/>
    <col customWidth="1" min="3" max="3" width="40.86"/>
    <col customWidth="1" min="4" max="4" width="20.14"/>
    <col customWidth="1" min="5" max="5" width="22.0"/>
    <col customWidth="1" min="6" max="6" width="10.57"/>
    <col customWidth="1" min="7" max="7" width="13.0"/>
    <col customWidth="1" min="8" max="8" width="11.86"/>
    <col customWidth="1" min="9" max="17" width="8.71"/>
    <col customWidth="1" min="18" max="28" width="14.43"/>
  </cols>
  <sheetData>
    <row r="1">
      <c r="A1" s="1"/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ht="15.0" customHeight="1">
      <c r="A2" s="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>
      <c r="A3" s="4" t="s">
        <v>0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>
      <c r="A4" s="1"/>
      <c r="B4" s="4"/>
      <c r="C4" s="5"/>
      <c r="D4" s="5"/>
      <c r="E4" s="5"/>
      <c r="F4" s="5"/>
      <c r="G4" s="6"/>
      <c r="H4" s="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>
      <c r="A5" s="7" t="s">
        <v>1</v>
      </c>
      <c r="C5" s="8"/>
      <c r="D5" s="9" t="s">
        <v>2</v>
      </c>
      <c r="E5" s="8"/>
      <c r="F5" s="8"/>
      <c r="G5" s="4"/>
      <c r="H5" s="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ht="15.0" customHeight="1">
      <c r="A6" s="10"/>
      <c r="B6" s="10"/>
      <c r="C6" s="9"/>
      <c r="D6" s="11" t="s">
        <v>3</v>
      </c>
      <c r="H6" s="1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>
      <c r="A7" s="12" t="s">
        <v>4</v>
      </c>
      <c r="B7" s="13"/>
      <c r="C7" s="14"/>
      <c r="D7" s="12" t="s">
        <v>5</v>
      </c>
      <c r="E7" s="13"/>
      <c r="F7" s="13"/>
      <c r="G7" s="13"/>
      <c r="H7" s="1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>
      <c r="A8" s="16" t="s">
        <v>6</v>
      </c>
      <c r="B8" s="15"/>
      <c r="C8" s="17" t="s">
        <v>7</v>
      </c>
      <c r="D8" s="18" t="s">
        <v>6</v>
      </c>
      <c r="E8" s="19" t="s">
        <v>8</v>
      </c>
      <c r="F8" s="19"/>
      <c r="G8" s="20"/>
      <c r="H8" s="21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>
      <c r="A9" s="16" t="s">
        <v>9</v>
      </c>
      <c r="B9" s="15"/>
      <c r="C9" s="22" t="s">
        <v>10</v>
      </c>
      <c r="D9" s="18" t="s">
        <v>9</v>
      </c>
      <c r="E9" s="22" t="s">
        <v>10</v>
      </c>
      <c r="F9" s="23"/>
      <c r="G9" s="24"/>
      <c r="H9" s="25"/>
      <c r="I9" s="1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>
      <c r="A10" s="16" t="s">
        <v>11</v>
      </c>
      <c r="B10" s="15"/>
      <c r="C10" s="17" t="s">
        <v>12</v>
      </c>
      <c r="D10" s="18" t="s">
        <v>11</v>
      </c>
      <c r="E10" s="17" t="s">
        <v>13</v>
      </c>
      <c r="F10" s="23"/>
      <c r="G10" s="24"/>
      <c r="H10" s="25"/>
      <c r="I10" s="1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>
      <c r="A11" s="16" t="s">
        <v>14</v>
      </c>
      <c r="B11" s="15"/>
      <c r="C11" s="17" t="s">
        <v>15</v>
      </c>
      <c r="D11" s="18" t="s">
        <v>14</v>
      </c>
      <c r="E11" s="23" t="s">
        <v>16</v>
      </c>
      <c r="F11" s="23"/>
      <c r="G11" s="24"/>
      <c r="H11" s="25"/>
      <c r="I11" s="1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>
      <c r="A12" s="16" t="s">
        <v>17</v>
      </c>
      <c r="B12" s="15"/>
      <c r="C12" s="17" t="s">
        <v>18</v>
      </c>
      <c r="D12" s="18" t="s">
        <v>17</v>
      </c>
      <c r="E12" s="17" t="s">
        <v>18</v>
      </c>
      <c r="F12" s="26"/>
      <c r="G12" s="27"/>
      <c r="H12" s="28"/>
      <c r="I12" s="1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>
      <c r="A13" s="29" t="s">
        <v>19</v>
      </c>
      <c r="B13" s="30" t="s">
        <v>20</v>
      </c>
      <c r="C13" s="31"/>
      <c r="D13" s="30" t="s">
        <v>21</v>
      </c>
      <c r="E13" s="31"/>
      <c r="F13" s="32" t="s">
        <v>22</v>
      </c>
      <c r="G13" s="15"/>
      <c r="H13" s="29" t="s">
        <v>23</v>
      </c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ht="31.5" customHeight="1">
      <c r="A14" s="34"/>
      <c r="B14" s="35"/>
      <c r="C14" s="36"/>
      <c r="D14" s="35"/>
      <c r="E14" s="36"/>
      <c r="F14" s="37" t="s">
        <v>24</v>
      </c>
      <c r="G14" s="37" t="s">
        <v>25</v>
      </c>
      <c r="H14" s="34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>
      <c r="A15" s="38" t="s">
        <v>26</v>
      </c>
      <c r="B15" s="39" t="s">
        <v>27</v>
      </c>
      <c r="C15" s="40"/>
      <c r="D15" s="39" t="s">
        <v>28</v>
      </c>
      <c r="E15" s="41"/>
      <c r="F15" s="42" t="s">
        <v>29</v>
      </c>
      <c r="G15" s="43" t="s">
        <v>30</v>
      </c>
      <c r="H15" s="38" t="s">
        <v>31</v>
      </c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</row>
    <row r="16">
      <c r="A16" s="45" t="s">
        <v>32</v>
      </c>
      <c r="B16" s="13"/>
      <c r="C16" s="13"/>
      <c r="D16" s="13"/>
      <c r="E16" s="13"/>
      <c r="F16" s="13"/>
      <c r="G16" s="13"/>
      <c r="H16" s="1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ht="30.75" customHeight="1">
      <c r="A17" s="46">
        <v>1.0</v>
      </c>
      <c r="B17" s="47" t="s">
        <v>33</v>
      </c>
      <c r="C17" s="15"/>
      <c r="D17" s="47" t="s">
        <v>33</v>
      </c>
      <c r="E17" s="15"/>
      <c r="F17" s="48" t="s">
        <v>33</v>
      </c>
      <c r="G17" s="49" t="s">
        <v>33</v>
      </c>
      <c r="H17" s="50" t="s">
        <v>33</v>
      </c>
      <c r="I17" s="51"/>
      <c r="J17" s="51"/>
      <c r="K17" s="51"/>
      <c r="L17" s="51"/>
      <c r="M17" s="51"/>
      <c r="N17" s="51"/>
      <c r="O17" s="51"/>
      <c r="P17" s="51"/>
      <c r="Q17" s="51"/>
      <c r="R17" s="52"/>
      <c r="S17" s="53"/>
      <c r="T17" s="53"/>
      <c r="U17" s="53"/>
      <c r="V17" s="51"/>
      <c r="W17" s="51"/>
      <c r="X17" s="51"/>
      <c r="Y17" s="51"/>
      <c r="Z17" s="51"/>
      <c r="AA17" s="51"/>
      <c r="AB17" s="51"/>
    </row>
    <row r="18" ht="31.5" customHeight="1">
      <c r="A18" s="54">
        <v>2.0</v>
      </c>
      <c r="B18" s="47" t="s">
        <v>33</v>
      </c>
      <c r="C18" s="15"/>
      <c r="D18" s="47" t="s">
        <v>33</v>
      </c>
      <c r="E18" s="15"/>
      <c r="F18" s="48" t="s">
        <v>33</v>
      </c>
      <c r="G18" s="49" t="s">
        <v>33</v>
      </c>
      <c r="H18" s="50" t="s">
        <v>33</v>
      </c>
      <c r="I18" s="51"/>
      <c r="J18" s="51"/>
      <c r="K18" s="51"/>
      <c r="L18" s="51"/>
      <c r="M18" s="51"/>
      <c r="N18" s="51"/>
      <c r="O18" s="51"/>
      <c r="P18" s="51"/>
      <c r="Q18" s="51"/>
      <c r="R18" s="52"/>
      <c r="S18" s="53"/>
      <c r="T18" s="53"/>
      <c r="U18" s="53"/>
      <c r="V18" s="51"/>
      <c r="W18" s="52"/>
      <c r="X18" s="52"/>
      <c r="Y18" s="52"/>
      <c r="Z18" s="52"/>
      <c r="AA18" s="52"/>
      <c r="AB18" s="52"/>
    </row>
    <row r="19" ht="33.0" customHeight="1">
      <c r="A19" s="46">
        <v>3.0</v>
      </c>
      <c r="B19" s="47" t="s">
        <v>33</v>
      </c>
      <c r="C19" s="15"/>
      <c r="D19" s="47" t="s">
        <v>33</v>
      </c>
      <c r="E19" s="15"/>
      <c r="F19" s="48" t="s">
        <v>33</v>
      </c>
      <c r="G19" s="49" t="s">
        <v>33</v>
      </c>
      <c r="H19" s="50" t="s">
        <v>33</v>
      </c>
      <c r="I19" s="51"/>
      <c r="J19" s="51"/>
      <c r="K19" s="51"/>
      <c r="L19" s="51"/>
      <c r="M19" s="51"/>
      <c r="N19" s="51"/>
      <c r="O19" s="51"/>
      <c r="P19" s="51"/>
      <c r="Q19" s="51"/>
      <c r="R19" s="52"/>
      <c r="S19" s="53"/>
      <c r="T19" s="53"/>
      <c r="U19" s="53"/>
      <c r="V19" s="51"/>
      <c r="W19" s="53"/>
      <c r="X19" s="53"/>
      <c r="Y19" s="53"/>
      <c r="Z19" s="55"/>
      <c r="AA19" s="53"/>
      <c r="AB19" s="53"/>
    </row>
    <row r="20" ht="35.25" customHeight="1">
      <c r="A20" s="54">
        <v>4.0</v>
      </c>
      <c r="B20" s="47" t="s">
        <v>33</v>
      </c>
      <c r="C20" s="15"/>
      <c r="D20" s="47" t="s">
        <v>33</v>
      </c>
      <c r="E20" s="15"/>
      <c r="F20" s="48" t="s">
        <v>33</v>
      </c>
      <c r="G20" s="49" t="s">
        <v>33</v>
      </c>
      <c r="H20" s="50" t="s">
        <v>33</v>
      </c>
      <c r="I20" s="51"/>
      <c r="J20" s="51"/>
      <c r="K20" s="51"/>
      <c r="L20" s="51"/>
      <c r="M20" s="51"/>
      <c r="N20" s="51"/>
      <c r="O20" s="51"/>
      <c r="P20" s="51"/>
      <c r="Q20" s="51"/>
      <c r="R20" s="52"/>
      <c r="S20" s="55"/>
      <c r="T20" s="55"/>
      <c r="U20" s="55"/>
      <c r="V20" s="51"/>
      <c r="W20" s="53"/>
      <c r="X20" s="53"/>
      <c r="Y20" s="53"/>
      <c r="Z20" s="55"/>
      <c r="AA20" s="53"/>
      <c r="AB20" s="53"/>
    </row>
    <row r="21" ht="64.5" customHeight="1">
      <c r="A21" s="46">
        <v>5.0</v>
      </c>
      <c r="B21" s="47" t="s">
        <v>33</v>
      </c>
      <c r="C21" s="15"/>
      <c r="D21" s="47" t="s">
        <v>33</v>
      </c>
      <c r="E21" s="15"/>
      <c r="F21" s="48" t="s">
        <v>33</v>
      </c>
      <c r="G21" s="49" t="s">
        <v>33</v>
      </c>
      <c r="H21" s="50" t="s">
        <v>33</v>
      </c>
      <c r="I21" s="51"/>
      <c r="J21" s="51"/>
      <c r="K21" s="51"/>
      <c r="L21" s="51"/>
      <c r="M21" s="51"/>
      <c r="N21" s="51"/>
      <c r="O21" s="51"/>
      <c r="P21" s="51"/>
      <c r="Q21" s="51"/>
      <c r="R21" s="52"/>
      <c r="S21" s="53"/>
      <c r="T21" s="53"/>
      <c r="U21" s="53"/>
      <c r="V21" s="51"/>
      <c r="W21" s="53"/>
      <c r="X21" s="53"/>
      <c r="Y21" s="53"/>
      <c r="Z21" s="55"/>
      <c r="AA21" s="53"/>
      <c r="AB21" s="53"/>
    </row>
    <row r="22" ht="33.0" customHeight="1">
      <c r="A22" s="54">
        <v>6.0</v>
      </c>
      <c r="B22" s="47" t="s">
        <v>33</v>
      </c>
      <c r="C22" s="15"/>
      <c r="D22" s="47" t="s">
        <v>33</v>
      </c>
      <c r="E22" s="15"/>
      <c r="F22" s="48" t="s">
        <v>33</v>
      </c>
      <c r="G22" s="49" t="s">
        <v>33</v>
      </c>
      <c r="H22" s="50" t="s">
        <v>33</v>
      </c>
      <c r="I22" s="51"/>
      <c r="J22" s="51"/>
      <c r="K22" s="51"/>
      <c r="L22" s="51"/>
      <c r="M22" s="51"/>
      <c r="N22" s="51"/>
      <c r="O22" s="51"/>
      <c r="P22" s="51"/>
      <c r="Q22" s="51"/>
      <c r="R22" s="52"/>
      <c r="S22" s="53"/>
      <c r="T22" s="53"/>
      <c r="U22" s="53"/>
      <c r="V22" s="51"/>
      <c r="W22" s="53"/>
      <c r="X22" s="53"/>
      <c r="Y22" s="53"/>
      <c r="Z22" s="55"/>
      <c r="AA22" s="53"/>
      <c r="AB22" s="53"/>
    </row>
    <row r="23" ht="30.75" customHeight="1">
      <c r="A23" s="46">
        <v>7.0</v>
      </c>
      <c r="B23" s="47" t="s">
        <v>33</v>
      </c>
      <c r="C23" s="15"/>
      <c r="D23" s="47" t="s">
        <v>33</v>
      </c>
      <c r="E23" s="15"/>
      <c r="F23" s="48" t="s">
        <v>33</v>
      </c>
      <c r="G23" s="49" t="s">
        <v>33</v>
      </c>
      <c r="H23" s="50" t="s">
        <v>33</v>
      </c>
      <c r="I23" s="51"/>
      <c r="J23" s="51"/>
      <c r="K23" s="51"/>
      <c r="L23" s="51"/>
      <c r="M23" s="51"/>
      <c r="N23" s="51"/>
      <c r="O23" s="51"/>
      <c r="P23" s="51"/>
      <c r="Q23" s="51"/>
      <c r="R23" s="52"/>
      <c r="S23" s="53"/>
      <c r="T23" s="53"/>
      <c r="U23" s="53"/>
      <c r="V23" s="51"/>
      <c r="W23" s="53"/>
      <c r="X23" s="53"/>
      <c r="Y23" s="53"/>
      <c r="Z23" s="55"/>
      <c r="AA23" s="53"/>
      <c r="AB23" s="53"/>
    </row>
    <row r="24" ht="46.5" customHeight="1">
      <c r="A24" s="54">
        <v>8.0</v>
      </c>
      <c r="B24" s="47" t="s">
        <v>33</v>
      </c>
      <c r="C24" s="15"/>
      <c r="D24" s="56" t="s">
        <v>33</v>
      </c>
      <c r="E24" s="15"/>
      <c r="F24" s="48" t="s">
        <v>33</v>
      </c>
      <c r="G24" s="49" t="s">
        <v>33</v>
      </c>
      <c r="H24" s="50" t="s">
        <v>33</v>
      </c>
      <c r="I24" s="51"/>
      <c r="J24" s="51"/>
      <c r="K24" s="51"/>
      <c r="L24" s="51"/>
      <c r="M24" s="51"/>
      <c r="N24" s="51"/>
      <c r="O24" s="51"/>
      <c r="P24" s="51"/>
      <c r="Q24" s="51"/>
      <c r="R24" s="52"/>
      <c r="S24" s="53"/>
      <c r="T24" s="53"/>
      <c r="U24" s="53"/>
      <c r="V24" s="51"/>
      <c r="W24" s="53"/>
      <c r="X24" s="53"/>
      <c r="Y24" s="53"/>
      <c r="Z24" s="55"/>
      <c r="AA24" s="53"/>
      <c r="AB24" s="53"/>
    </row>
    <row r="25" ht="33.75" customHeight="1">
      <c r="A25" s="46">
        <v>9.0</v>
      </c>
      <c r="B25" s="47" t="s">
        <v>33</v>
      </c>
      <c r="C25" s="15"/>
      <c r="D25" s="56" t="s">
        <v>33</v>
      </c>
      <c r="E25" s="15"/>
      <c r="F25" s="48" t="s">
        <v>33</v>
      </c>
      <c r="G25" s="49" t="s">
        <v>33</v>
      </c>
      <c r="H25" s="50" t="s">
        <v>33</v>
      </c>
      <c r="I25" s="51"/>
      <c r="J25" s="51"/>
      <c r="K25" s="51"/>
      <c r="L25" s="51"/>
      <c r="M25" s="51"/>
      <c r="N25" s="51"/>
      <c r="O25" s="51"/>
      <c r="P25" s="51"/>
      <c r="Q25" s="51"/>
      <c r="R25" s="52"/>
      <c r="S25" s="53"/>
      <c r="T25" s="53"/>
      <c r="U25" s="53"/>
      <c r="V25" s="51"/>
      <c r="W25" s="53"/>
      <c r="X25" s="53"/>
      <c r="Y25" s="53"/>
      <c r="Z25" s="55"/>
      <c r="AA25" s="53"/>
      <c r="AB25" s="53"/>
    </row>
    <row r="26" ht="33.75" customHeight="1">
      <c r="A26" s="54">
        <v>10.0</v>
      </c>
      <c r="B26" s="47" t="s">
        <v>33</v>
      </c>
      <c r="C26" s="15"/>
      <c r="D26" s="56" t="s">
        <v>33</v>
      </c>
      <c r="E26" s="15"/>
      <c r="F26" s="48" t="s">
        <v>33</v>
      </c>
      <c r="G26" s="49" t="s">
        <v>33</v>
      </c>
      <c r="H26" s="50" t="s">
        <v>33</v>
      </c>
      <c r="I26" s="51"/>
      <c r="J26" s="51"/>
      <c r="K26" s="51"/>
      <c r="L26" s="51"/>
      <c r="M26" s="51"/>
      <c r="N26" s="51"/>
      <c r="O26" s="51"/>
      <c r="P26" s="51"/>
      <c r="Q26" s="51"/>
      <c r="R26" s="52"/>
      <c r="S26" s="53"/>
      <c r="T26" s="53"/>
      <c r="U26" s="53"/>
      <c r="V26" s="51"/>
      <c r="W26" s="53"/>
      <c r="X26" s="53"/>
      <c r="Y26" s="53"/>
      <c r="Z26" s="55"/>
      <c r="AA26" s="53"/>
      <c r="AB26" s="53"/>
    </row>
    <row r="27" ht="36.0" customHeight="1">
      <c r="A27" s="46">
        <v>11.0</v>
      </c>
      <c r="B27" s="47" t="s">
        <v>33</v>
      </c>
      <c r="C27" s="15"/>
      <c r="D27" s="56" t="s">
        <v>33</v>
      </c>
      <c r="E27" s="15"/>
      <c r="F27" s="48" t="s">
        <v>33</v>
      </c>
      <c r="G27" s="49" t="s">
        <v>33</v>
      </c>
      <c r="H27" s="50" t="s">
        <v>33</v>
      </c>
      <c r="I27" s="51"/>
      <c r="J27" s="51"/>
      <c r="K27" s="51"/>
      <c r="L27" s="51"/>
      <c r="M27" s="51"/>
      <c r="N27" s="51"/>
      <c r="O27" s="51"/>
      <c r="P27" s="51"/>
      <c r="Q27" s="51"/>
      <c r="R27" s="52"/>
      <c r="S27" s="53"/>
      <c r="T27" s="53"/>
      <c r="U27" s="53"/>
      <c r="V27" s="51"/>
      <c r="W27" s="53"/>
      <c r="X27" s="53"/>
      <c r="Y27" s="53"/>
      <c r="Z27" s="55"/>
      <c r="AA27" s="53"/>
      <c r="AB27" s="53"/>
    </row>
    <row r="28" ht="46.5" customHeight="1">
      <c r="A28" s="54">
        <v>12.0</v>
      </c>
      <c r="B28" s="47" t="s">
        <v>33</v>
      </c>
      <c r="C28" s="15"/>
      <c r="D28" s="56" t="s">
        <v>33</v>
      </c>
      <c r="E28" s="15"/>
      <c r="F28" s="48" t="s">
        <v>33</v>
      </c>
      <c r="G28" s="49" t="s">
        <v>33</v>
      </c>
      <c r="H28" s="50" t="s">
        <v>33</v>
      </c>
      <c r="I28" s="51"/>
      <c r="J28" s="51"/>
      <c r="K28" s="51"/>
      <c r="L28" s="51"/>
      <c r="M28" s="51"/>
      <c r="N28" s="51"/>
      <c r="O28" s="51"/>
      <c r="P28" s="51"/>
      <c r="Q28" s="51"/>
      <c r="R28" s="52"/>
      <c r="S28" s="53"/>
      <c r="T28" s="53"/>
      <c r="U28" s="53"/>
      <c r="V28" s="51"/>
      <c r="W28" s="53"/>
      <c r="X28" s="53"/>
      <c r="Y28" s="53"/>
      <c r="Z28" s="55"/>
      <c r="AA28" s="53"/>
      <c r="AB28" s="53"/>
    </row>
    <row r="29" ht="33.0" customHeight="1">
      <c r="A29" s="46">
        <v>13.0</v>
      </c>
      <c r="B29" s="47" t="s">
        <v>33</v>
      </c>
      <c r="C29" s="15"/>
      <c r="D29" s="56" t="s">
        <v>33</v>
      </c>
      <c r="E29" s="15"/>
      <c r="F29" s="48" t="s">
        <v>33</v>
      </c>
      <c r="G29" s="57" t="s">
        <v>33</v>
      </c>
      <c r="H29" s="50" t="s">
        <v>33</v>
      </c>
      <c r="I29" s="51"/>
      <c r="J29" s="51"/>
      <c r="K29" s="51"/>
      <c r="L29" s="51"/>
      <c r="M29" s="51"/>
      <c r="N29" s="51"/>
      <c r="O29" s="51"/>
      <c r="P29" s="51"/>
      <c r="Q29" s="51"/>
      <c r="R29" s="52"/>
      <c r="S29" s="53"/>
      <c r="T29" s="53"/>
      <c r="U29" s="53"/>
      <c r="V29" s="51"/>
      <c r="W29" s="53"/>
      <c r="X29" s="53"/>
      <c r="Y29" s="53"/>
      <c r="Z29" s="55"/>
      <c r="AA29" s="53"/>
      <c r="AB29" s="53"/>
    </row>
    <row r="30" ht="15.75" customHeight="1">
      <c r="A30" s="58"/>
      <c r="B30" s="59"/>
      <c r="C30" s="15"/>
      <c r="D30" s="59"/>
      <c r="E30" s="13"/>
      <c r="F30" s="60"/>
      <c r="G30" s="61"/>
      <c r="H30" s="62"/>
      <c r="I30" s="1"/>
      <c r="J30" s="1"/>
      <c r="K30" s="1"/>
      <c r="L30" s="1"/>
      <c r="M30" s="1"/>
      <c r="N30" s="1"/>
      <c r="O30" s="1"/>
      <c r="P30" s="1"/>
      <c r="Q30" s="33"/>
      <c r="R30" s="63"/>
      <c r="S30" s="64"/>
      <c r="T30" s="64"/>
      <c r="U30" s="64"/>
      <c r="V30" s="1"/>
      <c r="W30" s="65"/>
      <c r="X30" s="65"/>
      <c r="Y30" s="65"/>
      <c r="Z30" s="55"/>
      <c r="AA30" s="64"/>
      <c r="AB30" s="53"/>
    </row>
    <row r="31" ht="15.75" customHeight="1">
      <c r="A31" s="66" t="s">
        <v>34</v>
      </c>
      <c r="B31" s="67"/>
      <c r="C31" s="67"/>
      <c r="D31" s="67"/>
      <c r="E31" s="67"/>
      <c r="F31" s="67"/>
      <c r="G31" s="67"/>
      <c r="H31" s="68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ht="15.0" customHeight="1">
      <c r="A32" s="58">
        <v>1.0</v>
      </c>
      <c r="B32" s="59" t="s">
        <v>35</v>
      </c>
      <c r="C32" s="15"/>
      <c r="D32" s="69" t="s">
        <v>36</v>
      </c>
      <c r="E32" s="13"/>
      <c r="F32" s="58" t="s">
        <v>37</v>
      </c>
      <c r="G32" s="70" t="s">
        <v>37</v>
      </c>
      <c r="H32" s="71" t="s">
        <v>37</v>
      </c>
      <c r="I32" s="1"/>
      <c r="J32" s="1"/>
      <c r="K32" s="1"/>
      <c r="L32" s="1"/>
      <c r="M32" s="1"/>
      <c r="N32" s="1"/>
      <c r="O32" s="1"/>
      <c r="P32" s="1"/>
      <c r="Q32" s="33"/>
      <c r="R32" s="63"/>
      <c r="S32" s="64"/>
      <c r="T32" s="64"/>
      <c r="U32" s="64"/>
      <c r="V32" s="1"/>
      <c r="W32" s="65"/>
      <c r="X32" s="65"/>
      <c r="Y32" s="65"/>
      <c r="Z32" s="55"/>
      <c r="AA32" s="64"/>
      <c r="AB32" s="53"/>
    </row>
    <row r="33" ht="15.0" customHeight="1">
      <c r="A33" s="58">
        <v>2.0</v>
      </c>
      <c r="B33" s="59" t="s">
        <v>38</v>
      </c>
      <c r="C33" s="15"/>
      <c r="D33" s="69" t="s">
        <v>39</v>
      </c>
      <c r="E33" s="13"/>
      <c r="F33" s="58" t="s">
        <v>37</v>
      </c>
      <c r="G33" s="70" t="s">
        <v>37</v>
      </c>
      <c r="H33" s="71" t="s">
        <v>37</v>
      </c>
      <c r="I33" s="1"/>
      <c r="J33" s="1"/>
      <c r="K33" s="1"/>
      <c r="L33" s="1"/>
      <c r="M33" s="1"/>
      <c r="N33" s="1"/>
      <c r="O33" s="1"/>
      <c r="P33" s="1"/>
      <c r="Q33" s="33"/>
      <c r="R33" s="63"/>
      <c r="S33" s="64"/>
      <c r="T33" s="64"/>
      <c r="U33" s="64"/>
      <c r="V33" s="1"/>
      <c r="W33" s="65"/>
      <c r="X33" s="65"/>
      <c r="Y33" s="65"/>
      <c r="Z33" s="55"/>
      <c r="AA33" s="64"/>
      <c r="AB33" s="53"/>
    </row>
    <row r="34" ht="15.0" customHeight="1">
      <c r="A34" s="58">
        <v>3.0</v>
      </c>
      <c r="B34" s="59" t="s">
        <v>40</v>
      </c>
      <c r="C34" s="15"/>
      <c r="D34" s="69" t="s">
        <v>41</v>
      </c>
      <c r="E34" s="13"/>
      <c r="F34" s="58" t="s">
        <v>37</v>
      </c>
      <c r="G34" s="70" t="s">
        <v>37</v>
      </c>
      <c r="H34" s="71" t="s">
        <v>37</v>
      </c>
      <c r="I34" s="1"/>
      <c r="J34" s="1"/>
      <c r="K34" s="1"/>
      <c r="L34" s="1"/>
      <c r="M34" s="1"/>
      <c r="N34" s="1"/>
      <c r="O34" s="1"/>
      <c r="P34" s="1"/>
      <c r="Q34" s="33"/>
      <c r="R34" s="63"/>
      <c r="S34" s="64"/>
      <c r="T34" s="64"/>
      <c r="U34" s="64"/>
      <c r="V34" s="1"/>
      <c r="W34" s="65"/>
      <c r="X34" s="65"/>
      <c r="Y34" s="65"/>
      <c r="Z34" s="55"/>
      <c r="AA34" s="64"/>
      <c r="AB34" s="53"/>
    </row>
    <row r="35" ht="15.75" customHeight="1">
      <c r="A35" s="72">
        <v>4.0</v>
      </c>
      <c r="B35" s="73" t="s">
        <v>42</v>
      </c>
      <c r="C35" s="15"/>
      <c r="D35" s="73" t="s">
        <v>43</v>
      </c>
      <c r="E35" s="13"/>
      <c r="F35" s="58" t="s">
        <v>37</v>
      </c>
      <c r="G35" s="70" t="s">
        <v>37</v>
      </c>
      <c r="H35" s="71" t="s">
        <v>37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ht="15.75" customHeight="1">
      <c r="A36" s="74">
        <v>5.0</v>
      </c>
      <c r="B36" s="75" t="s">
        <v>44</v>
      </c>
      <c r="C36" s="36"/>
      <c r="D36" s="75" t="s">
        <v>45</v>
      </c>
      <c r="E36" s="10"/>
      <c r="F36" s="58" t="s">
        <v>37</v>
      </c>
      <c r="G36" s="70" t="s">
        <v>37</v>
      </c>
      <c r="H36" s="71" t="s">
        <v>37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ht="15.75" customHeight="1">
      <c r="A37" s="72">
        <v>6.0</v>
      </c>
      <c r="B37" s="73" t="s">
        <v>46</v>
      </c>
      <c r="C37" s="15"/>
      <c r="D37" s="73" t="s">
        <v>47</v>
      </c>
      <c r="E37" s="13"/>
      <c r="F37" s="58" t="s">
        <v>37</v>
      </c>
      <c r="G37" s="70" t="s">
        <v>37</v>
      </c>
      <c r="H37" s="62" t="s">
        <v>37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ht="15.75" customHeight="1">
      <c r="A38" s="74">
        <v>7.0</v>
      </c>
      <c r="B38" s="73" t="s">
        <v>48</v>
      </c>
      <c r="C38" s="15"/>
      <c r="D38" s="73" t="s">
        <v>49</v>
      </c>
      <c r="E38" s="13"/>
      <c r="F38" s="58" t="s">
        <v>37</v>
      </c>
      <c r="G38" s="70" t="s">
        <v>37</v>
      </c>
      <c r="H38" s="62" t="s">
        <v>37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ht="15.75" customHeight="1">
      <c r="A39" s="72">
        <v>8.0</v>
      </c>
      <c r="B39" s="73" t="s">
        <v>50</v>
      </c>
      <c r="C39" s="15"/>
      <c r="D39" s="73" t="s">
        <v>51</v>
      </c>
      <c r="E39" s="13"/>
      <c r="F39" s="58" t="s">
        <v>37</v>
      </c>
      <c r="G39" s="70" t="s">
        <v>37</v>
      </c>
      <c r="H39" s="62" t="s">
        <v>37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ht="15.75" customHeight="1">
      <c r="A40" s="1"/>
      <c r="B40" s="1"/>
      <c r="C40" s="1"/>
      <c r="D40" s="1"/>
      <c r="E40" s="1"/>
      <c r="F40" s="1"/>
      <c r="G40" s="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ht="15.75" customHeight="1">
      <c r="A41" s="1"/>
      <c r="B41" s="1"/>
      <c r="C41" s="1"/>
      <c r="D41" s="1"/>
      <c r="E41" s="1"/>
      <c r="F41" s="1"/>
      <c r="G41" s="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ht="15.75" customHeight="1">
      <c r="A42" s="1"/>
      <c r="B42" s="1"/>
      <c r="C42" s="1"/>
      <c r="D42" s="1"/>
      <c r="E42" s="1"/>
      <c r="F42" s="1"/>
      <c r="G42" s="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ht="15.75" customHeight="1">
      <c r="A43" s="1"/>
      <c r="B43" s="1"/>
      <c r="C43" s="1"/>
      <c r="D43" s="1"/>
      <c r="E43" s="1"/>
      <c r="F43" s="1"/>
      <c r="G43" s="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ht="15.75" customHeight="1">
      <c r="A44" s="1"/>
      <c r="B44" s="1"/>
      <c r="C44" s="1"/>
      <c r="D44" s="1"/>
      <c r="E44" s="1"/>
      <c r="F44" s="1"/>
      <c r="G44" s="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ht="15.75" customHeight="1">
      <c r="A45" s="1"/>
      <c r="B45" s="1"/>
      <c r="C45" s="1"/>
      <c r="D45" s="1"/>
      <c r="E45" s="1"/>
      <c r="F45" s="1"/>
      <c r="G45" s="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ht="15.75" customHeight="1">
      <c r="A46" s="1"/>
      <c r="B46" s="1"/>
      <c r="C46" s="1"/>
      <c r="D46" s="1"/>
      <c r="E46" s="1"/>
      <c r="F46" s="1"/>
      <c r="G46" s="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ht="15.75" customHeight="1">
      <c r="A47" s="1"/>
      <c r="B47" s="1"/>
      <c r="C47" s="1"/>
      <c r="D47" s="1"/>
      <c r="E47" s="1"/>
      <c r="F47" s="1"/>
      <c r="G47" s="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ht="15.75" customHeight="1">
      <c r="A48" s="1"/>
      <c r="B48" s="1"/>
      <c r="C48" s="1"/>
      <c r="D48" s="1"/>
      <c r="E48" s="1"/>
      <c r="F48" s="1"/>
      <c r="G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ht="15.75" customHeight="1">
      <c r="A49" s="1"/>
      <c r="B49" s="1"/>
      <c r="C49" s="1"/>
      <c r="D49" s="1"/>
      <c r="E49" s="1"/>
      <c r="F49" s="1"/>
      <c r="G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ht="15.75" customHeight="1">
      <c r="A50" s="1"/>
      <c r="B50" s="1"/>
      <c r="C50" s="1"/>
      <c r="D50" s="1"/>
      <c r="E50" s="1"/>
      <c r="F50" s="1"/>
      <c r="G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ht="15.75" customHeight="1">
      <c r="A51" s="1"/>
      <c r="B51" s="1"/>
      <c r="C51" s="1"/>
      <c r="D51" s="1"/>
      <c r="E51" s="1"/>
      <c r="F51" s="1"/>
      <c r="G51" s="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ht="15.75" customHeight="1">
      <c r="A52" s="1"/>
      <c r="B52" s="1"/>
      <c r="C52" s="1"/>
      <c r="D52" s="1"/>
      <c r="E52" s="1"/>
      <c r="F52" s="1"/>
      <c r="G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ht="15.75" customHeight="1">
      <c r="A53" s="1"/>
      <c r="B53" s="1"/>
      <c r="C53" s="1"/>
      <c r="D53" s="1"/>
      <c r="E53" s="1"/>
      <c r="F53" s="1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ht="15.75" customHeight="1">
      <c r="A54" s="1"/>
      <c r="B54" s="1"/>
      <c r="C54" s="1"/>
      <c r="D54" s="1"/>
      <c r="E54" s="1"/>
      <c r="F54" s="1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ht="15.75" customHeight="1">
      <c r="A55" s="1"/>
      <c r="B55" s="1"/>
      <c r="C55" s="1"/>
      <c r="D55" s="1"/>
      <c r="E55" s="1"/>
      <c r="F55" s="1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ht="15.75" customHeight="1">
      <c r="A56" s="1"/>
      <c r="B56" s="1"/>
      <c r="C56" s="1"/>
      <c r="D56" s="1"/>
      <c r="E56" s="1"/>
      <c r="F56" s="1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ht="15.75" customHeight="1">
      <c r="A57" s="1"/>
      <c r="B57" s="1"/>
      <c r="C57" s="1"/>
      <c r="D57" s="1"/>
      <c r="E57" s="1"/>
      <c r="F57" s="1"/>
      <c r="G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ht="15.75" customHeight="1">
      <c r="A58" s="1"/>
      <c r="B58" s="1"/>
      <c r="C58" s="1"/>
      <c r="D58" s="1"/>
      <c r="E58" s="1"/>
      <c r="F58" s="1"/>
      <c r="G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ht="15.75" customHeight="1">
      <c r="A59" s="1"/>
      <c r="B59" s="1"/>
      <c r="C59" s="1"/>
      <c r="D59" s="1"/>
      <c r="E59" s="1"/>
      <c r="F59" s="1"/>
      <c r="G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ht="15.75" customHeight="1">
      <c r="A60" s="1"/>
      <c r="B60" s="1"/>
      <c r="C60" s="1"/>
      <c r="D60" s="1"/>
      <c r="E60" s="1"/>
      <c r="F60" s="1"/>
      <c r="G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ht="15.75" customHeight="1">
      <c r="A61" s="1"/>
      <c r="B61" s="1"/>
      <c r="C61" s="1"/>
      <c r="D61" s="1"/>
      <c r="E61" s="1"/>
      <c r="F61" s="1"/>
      <c r="G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ht="15.75" customHeight="1">
      <c r="A62" s="1"/>
      <c r="B62" s="1"/>
      <c r="C62" s="1"/>
      <c r="D62" s="1"/>
      <c r="E62" s="1"/>
      <c r="F62" s="1"/>
      <c r="G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ht="15.75" customHeight="1">
      <c r="A63" s="1"/>
      <c r="B63" s="1"/>
      <c r="C63" s="1"/>
      <c r="D63" s="1"/>
      <c r="E63" s="1"/>
      <c r="F63" s="1"/>
      <c r="G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ht="15.75" customHeight="1">
      <c r="A64" s="1"/>
      <c r="B64" s="1"/>
      <c r="C64" s="1"/>
      <c r="D64" s="1"/>
      <c r="E64" s="1"/>
      <c r="F64" s="1"/>
      <c r="G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ht="15.75" customHeight="1">
      <c r="A65" s="1"/>
      <c r="B65" s="1"/>
      <c r="C65" s="1"/>
      <c r="D65" s="1"/>
      <c r="E65" s="1"/>
      <c r="F65" s="1"/>
      <c r="G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ht="15.75" customHeight="1">
      <c r="A66" s="1"/>
      <c r="B66" s="1"/>
      <c r="C66" s="1"/>
      <c r="D66" s="1"/>
      <c r="E66" s="1"/>
      <c r="F66" s="1"/>
      <c r="G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ht="15.75" customHeight="1">
      <c r="A67" s="1"/>
      <c r="B67" s="1"/>
      <c r="C67" s="1"/>
      <c r="D67" s="1"/>
      <c r="E67" s="1"/>
      <c r="F67" s="1"/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ht="15.75" customHeight="1">
      <c r="A68" s="1"/>
      <c r="B68" s="1"/>
      <c r="C68" s="1"/>
      <c r="D68" s="1"/>
      <c r="E68" s="1"/>
      <c r="F68" s="1"/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ht="15.75" customHeight="1">
      <c r="A69" s="1"/>
      <c r="B69" s="1"/>
      <c r="C69" s="1"/>
      <c r="D69" s="1"/>
      <c r="E69" s="1"/>
      <c r="F69" s="1"/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ht="15.75" customHeight="1">
      <c r="A70" s="1"/>
      <c r="B70" s="1"/>
      <c r="C70" s="1"/>
      <c r="D70" s="1"/>
      <c r="E70" s="1"/>
      <c r="F70" s="1"/>
      <c r="G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ht="15.75" customHeight="1">
      <c r="A71" s="1"/>
      <c r="B71" s="1"/>
      <c r="C71" s="1"/>
      <c r="D71" s="1"/>
      <c r="E71" s="1"/>
      <c r="F71" s="1"/>
      <c r="G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ht="15.75" customHeight="1">
      <c r="A72" s="1"/>
      <c r="B72" s="1"/>
      <c r="C72" s="1"/>
      <c r="D72" s="1"/>
      <c r="E72" s="1"/>
      <c r="F72" s="1"/>
      <c r="G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ht="15.75" customHeight="1">
      <c r="A73" s="1"/>
      <c r="B73" s="1"/>
      <c r="C73" s="1"/>
      <c r="D73" s="1"/>
      <c r="E73" s="1"/>
      <c r="F73" s="1"/>
      <c r="G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ht="15.75" customHeight="1">
      <c r="A74" s="1"/>
      <c r="B74" s="1"/>
      <c r="C74" s="1"/>
      <c r="D74" s="1"/>
      <c r="E74" s="1"/>
      <c r="F74" s="1"/>
      <c r="G74" s="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ht="15.75" customHeight="1">
      <c r="A75" s="1"/>
      <c r="B75" s="1"/>
      <c r="C75" s="1"/>
      <c r="D75" s="1"/>
      <c r="E75" s="1"/>
      <c r="F75" s="1"/>
      <c r="G75" s="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ht="15.75" customHeight="1">
      <c r="A76" s="1"/>
      <c r="B76" s="1"/>
      <c r="C76" s="1"/>
      <c r="D76" s="1"/>
      <c r="E76" s="1"/>
      <c r="F76" s="1"/>
      <c r="G76" s="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ht="15.75" customHeight="1">
      <c r="A77" s="1"/>
      <c r="B77" s="1"/>
      <c r="C77" s="1"/>
      <c r="D77" s="1"/>
      <c r="E77" s="1"/>
      <c r="F77" s="1"/>
      <c r="G77" s="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ht="15.75" customHeight="1">
      <c r="A78" s="1"/>
      <c r="B78" s="1"/>
      <c r="C78" s="1"/>
      <c r="D78" s="1"/>
      <c r="E78" s="1"/>
      <c r="F78" s="1"/>
      <c r="G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ht="15.75" customHeight="1">
      <c r="A79" s="1"/>
      <c r="B79" s="1"/>
      <c r="C79" s="1"/>
      <c r="D79" s="1"/>
      <c r="E79" s="1"/>
      <c r="F79" s="1"/>
      <c r="G79" s="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ht="15.75" customHeight="1">
      <c r="A80" s="1"/>
      <c r="B80" s="1"/>
      <c r="C80" s="1"/>
      <c r="D80" s="1"/>
      <c r="E80" s="1"/>
      <c r="F80" s="1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ht="15.75" customHeight="1">
      <c r="A81" s="1"/>
      <c r="B81" s="1"/>
      <c r="C81" s="1"/>
      <c r="D81" s="1"/>
      <c r="E81" s="1"/>
      <c r="F81" s="1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ht="15.75" customHeight="1">
      <c r="A82" s="1"/>
      <c r="B82" s="1"/>
      <c r="C82" s="1"/>
      <c r="D82" s="1"/>
      <c r="E82" s="1"/>
      <c r="F82" s="1"/>
      <c r="G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ht="15.75" customHeight="1">
      <c r="A83" s="1"/>
      <c r="B83" s="1"/>
      <c r="C83" s="1"/>
      <c r="D83" s="1"/>
      <c r="E83" s="1"/>
      <c r="F83" s="1"/>
      <c r="G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ht="15.75" customHeight="1">
      <c r="A84" s="1"/>
      <c r="B84" s="1"/>
      <c r="C84" s="1"/>
      <c r="D84" s="1"/>
      <c r="E84" s="1"/>
      <c r="F84" s="1"/>
      <c r="G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ht="15.75" customHeight="1">
      <c r="A85" s="1"/>
      <c r="B85" s="1"/>
      <c r="C85" s="1"/>
      <c r="D85" s="1"/>
      <c r="E85" s="1"/>
      <c r="F85" s="1"/>
      <c r="G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ht="15.75" customHeight="1">
      <c r="A86" s="1"/>
      <c r="B86" s="1"/>
      <c r="C86" s="1"/>
      <c r="D86" s="1"/>
      <c r="E86" s="1"/>
      <c r="F86" s="1"/>
      <c r="G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ht="15.75" customHeight="1">
      <c r="A87" s="1"/>
      <c r="B87" s="1"/>
      <c r="C87" s="1"/>
      <c r="D87" s="1"/>
      <c r="E87" s="1"/>
      <c r="F87" s="1"/>
      <c r="G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ht="15.75" customHeight="1">
      <c r="A88" s="1"/>
      <c r="B88" s="1"/>
      <c r="C88" s="1"/>
      <c r="D88" s="1"/>
      <c r="E88" s="1"/>
      <c r="F88" s="1"/>
      <c r="G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ht="15.75" customHeight="1">
      <c r="A89" s="1"/>
      <c r="B89" s="1"/>
      <c r="C89" s="1"/>
      <c r="D89" s="1"/>
      <c r="E89" s="1"/>
      <c r="F89" s="1"/>
      <c r="G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ht="15.75" customHeight="1">
      <c r="A90" s="1"/>
      <c r="B90" s="1"/>
      <c r="C90" s="1"/>
      <c r="D90" s="1"/>
      <c r="E90" s="1"/>
      <c r="F90" s="1"/>
      <c r="G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ht="15.75" customHeight="1">
      <c r="A91" s="1"/>
      <c r="B91" s="1"/>
      <c r="C91" s="1"/>
      <c r="D91" s="1"/>
      <c r="E91" s="1"/>
      <c r="F91" s="1"/>
      <c r="G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ht="15.75" customHeight="1">
      <c r="A92" s="1"/>
      <c r="B92" s="1"/>
      <c r="C92" s="1"/>
      <c r="D92" s="1"/>
      <c r="E92" s="1"/>
      <c r="F92" s="1"/>
      <c r="G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ht="15.75" customHeight="1">
      <c r="A93" s="1"/>
      <c r="B93" s="1"/>
      <c r="C93" s="1"/>
      <c r="D93" s="1"/>
      <c r="E93" s="1"/>
      <c r="F93" s="1"/>
      <c r="G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ht="15.75" customHeight="1">
      <c r="A94" s="1"/>
      <c r="B94" s="1"/>
      <c r="C94" s="1"/>
      <c r="D94" s="1"/>
      <c r="E94" s="1"/>
      <c r="F94" s="1"/>
      <c r="G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ht="15.75" customHeight="1">
      <c r="A95" s="1"/>
      <c r="B95" s="1"/>
      <c r="C95" s="1"/>
      <c r="D95" s="1"/>
      <c r="E95" s="1"/>
      <c r="F95" s="1"/>
      <c r="G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ht="15.75" customHeight="1">
      <c r="A96" s="1"/>
      <c r="B96" s="1"/>
      <c r="C96" s="1"/>
      <c r="D96" s="1"/>
      <c r="E96" s="1"/>
      <c r="F96" s="1"/>
      <c r="G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ht="15.75" customHeight="1">
      <c r="A97" s="1"/>
      <c r="B97" s="1"/>
      <c r="C97" s="1"/>
      <c r="D97" s="1"/>
      <c r="E97" s="1"/>
      <c r="F97" s="1"/>
      <c r="G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ht="15.75" customHeight="1">
      <c r="A98" s="1"/>
      <c r="B98" s="1"/>
      <c r="C98" s="1"/>
      <c r="D98" s="1"/>
      <c r="E98" s="1"/>
      <c r="F98" s="1"/>
      <c r="G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ht="15.75" customHeight="1">
      <c r="A99" s="1"/>
      <c r="B99" s="1"/>
      <c r="C99" s="1"/>
      <c r="D99" s="1"/>
      <c r="E99" s="1"/>
      <c r="F99" s="1"/>
      <c r="G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ht="15.75" customHeight="1">
      <c r="A100" s="1"/>
      <c r="B100" s="1"/>
      <c r="C100" s="1"/>
      <c r="D100" s="1"/>
      <c r="E100" s="1"/>
      <c r="F100" s="1"/>
      <c r="G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ht="15.75" customHeight="1">
      <c r="A101" s="1"/>
      <c r="B101" s="1"/>
      <c r="C101" s="1"/>
      <c r="D101" s="1"/>
      <c r="E101" s="1"/>
      <c r="F101" s="1"/>
      <c r="G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ht="15.75" customHeight="1">
      <c r="A102" s="1"/>
      <c r="B102" s="1"/>
      <c r="C102" s="1"/>
      <c r="D102" s="1"/>
      <c r="E102" s="1"/>
      <c r="F102" s="1"/>
      <c r="G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ht="15.75" customHeight="1">
      <c r="A103" s="1"/>
      <c r="B103" s="1"/>
      <c r="C103" s="1"/>
      <c r="D103" s="1"/>
      <c r="E103" s="1"/>
      <c r="F103" s="1"/>
      <c r="G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ht="15.75" customHeight="1">
      <c r="A104" s="1"/>
      <c r="B104" s="1"/>
      <c r="C104" s="1"/>
      <c r="D104" s="1"/>
      <c r="E104" s="1"/>
      <c r="F104" s="1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ht="15.75" customHeight="1">
      <c r="A105" s="1"/>
      <c r="B105" s="1"/>
      <c r="C105" s="1"/>
      <c r="D105" s="1"/>
      <c r="E105" s="1"/>
      <c r="F105" s="1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ht="15.75" customHeight="1">
      <c r="A106" s="1"/>
      <c r="B106" s="1"/>
      <c r="C106" s="1"/>
      <c r="D106" s="1"/>
      <c r="E106" s="1"/>
      <c r="F106" s="1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ht="15.75" customHeight="1">
      <c r="A107" s="1"/>
      <c r="B107" s="1"/>
      <c r="C107" s="1"/>
      <c r="D107" s="1"/>
      <c r="E107" s="1"/>
      <c r="F107" s="1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ht="15.75" customHeight="1">
      <c r="A108" s="1"/>
      <c r="B108" s="1"/>
      <c r="C108" s="1"/>
      <c r="D108" s="1"/>
      <c r="E108" s="1"/>
      <c r="F108" s="1"/>
      <c r="G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ht="15.75" customHeight="1">
      <c r="A109" s="1"/>
      <c r="B109" s="1"/>
      <c r="C109" s="1"/>
      <c r="D109" s="1"/>
      <c r="E109" s="1"/>
      <c r="F109" s="1"/>
      <c r="G109" s="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ht="15.75" customHeight="1">
      <c r="A110" s="1"/>
      <c r="B110" s="1"/>
      <c r="C110" s="1"/>
      <c r="D110" s="1"/>
      <c r="E110" s="1"/>
      <c r="F110" s="1"/>
      <c r="G110" s="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ht="15.75" customHeight="1">
      <c r="A111" s="1"/>
      <c r="B111" s="1"/>
      <c r="C111" s="1"/>
      <c r="D111" s="1"/>
      <c r="E111" s="1"/>
      <c r="F111" s="1"/>
      <c r="G111" s="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ht="15.75" customHeight="1">
      <c r="A112" s="1"/>
      <c r="B112" s="1"/>
      <c r="C112" s="1"/>
      <c r="D112" s="1"/>
      <c r="E112" s="1"/>
      <c r="F112" s="1"/>
      <c r="G112" s="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ht="15.75" customHeight="1">
      <c r="A113" s="1"/>
      <c r="B113" s="1"/>
      <c r="C113" s="1"/>
      <c r="D113" s="1"/>
      <c r="E113" s="1"/>
      <c r="F113" s="1"/>
      <c r="G113" s="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ht="15.75" customHeight="1">
      <c r="A114" s="1"/>
      <c r="B114" s="1"/>
      <c r="C114" s="1"/>
      <c r="D114" s="1"/>
      <c r="E114" s="1"/>
      <c r="F114" s="1"/>
      <c r="G114" s="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ht="15.75" customHeight="1">
      <c r="A115" s="1"/>
      <c r="B115" s="1"/>
      <c r="C115" s="1"/>
      <c r="D115" s="1"/>
      <c r="E115" s="1"/>
      <c r="F115" s="1"/>
      <c r="G115" s="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ht="15.75" customHeight="1">
      <c r="A116" s="1"/>
      <c r="B116" s="1"/>
      <c r="C116" s="1"/>
      <c r="D116" s="1"/>
      <c r="E116" s="1"/>
      <c r="F116" s="1"/>
      <c r="G116" s="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ht="15.75" customHeight="1">
      <c r="A117" s="1"/>
      <c r="B117" s="1"/>
      <c r="C117" s="1"/>
      <c r="D117" s="1"/>
      <c r="E117" s="1"/>
      <c r="F117" s="1"/>
      <c r="G117" s="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ht="15.75" customHeight="1">
      <c r="A118" s="1"/>
      <c r="B118" s="1"/>
      <c r="C118" s="1"/>
      <c r="D118" s="1"/>
      <c r="E118" s="1"/>
      <c r="F118" s="1"/>
      <c r="G118" s="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ht="15.75" customHeight="1">
      <c r="A119" s="1"/>
      <c r="B119" s="1"/>
      <c r="C119" s="1"/>
      <c r="D119" s="1"/>
      <c r="E119" s="1"/>
      <c r="F119" s="1"/>
      <c r="G119" s="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ht="15.75" customHeight="1">
      <c r="A120" s="1"/>
      <c r="B120" s="1"/>
      <c r="C120" s="1"/>
      <c r="D120" s="1"/>
      <c r="E120" s="1"/>
      <c r="F120" s="1"/>
      <c r="G120" s="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ht="15.75" customHeight="1">
      <c r="A121" s="1"/>
      <c r="B121" s="1"/>
      <c r="C121" s="1"/>
      <c r="D121" s="1"/>
      <c r="E121" s="1"/>
      <c r="F121" s="1"/>
      <c r="G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ht="15.75" customHeight="1">
      <c r="A122" s="1"/>
      <c r="B122" s="1"/>
      <c r="C122" s="1"/>
      <c r="D122" s="1"/>
      <c r="E122" s="1"/>
      <c r="F122" s="1"/>
      <c r="G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ht="15.75" customHeight="1">
      <c r="A123" s="1"/>
      <c r="B123" s="1"/>
      <c r="C123" s="1"/>
      <c r="D123" s="1"/>
      <c r="E123" s="1"/>
      <c r="F123" s="1"/>
      <c r="G123" s="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ht="15.75" customHeight="1">
      <c r="A124" s="1"/>
      <c r="B124" s="1"/>
      <c r="C124" s="1"/>
      <c r="D124" s="1"/>
      <c r="E124" s="1"/>
      <c r="F124" s="1"/>
      <c r="G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ht="15.75" customHeight="1">
      <c r="A125" s="1"/>
      <c r="B125" s="1"/>
      <c r="C125" s="1"/>
      <c r="D125" s="1"/>
      <c r="E125" s="1"/>
      <c r="F125" s="1"/>
      <c r="G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ht="15.75" customHeight="1">
      <c r="A126" s="1"/>
      <c r="B126" s="1"/>
      <c r="C126" s="1"/>
      <c r="D126" s="1"/>
      <c r="E126" s="1"/>
      <c r="F126" s="1"/>
      <c r="G126" s="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ht="15.75" customHeight="1">
      <c r="A127" s="1"/>
      <c r="B127" s="1"/>
      <c r="C127" s="1"/>
      <c r="D127" s="1"/>
      <c r="E127" s="1"/>
      <c r="F127" s="1"/>
      <c r="G127" s="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ht="15.75" customHeight="1">
      <c r="A128" s="1"/>
      <c r="B128" s="1"/>
      <c r="C128" s="1"/>
      <c r="D128" s="1"/>
      <c r="E128" s="1"/>
      <c r="F128" s="1"/>
      <c r="G128" s="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ht="15.75" customHeight="1">
      <c r="A129" s="1"/>
      <c r="B129" s="1"/>
      <c r="C129" s="1"/>
      <c r="D129" s="1"/>
      <c r="E129" s="1"/>
      <c r="F129" s="1"/>
      <c r="G129" s="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ht="15.75" customHeight="1">
      <c r="A130" s="1"/>
      <c r="B130" s="1"/>
      <c r="C130" s="1"/>
      <c r="D130" s="1"/>
      <c r="E130" s="1"/>
      <c r="F130" s="1"/>
      <c r="G130" s="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ht="15.75" customHeight="1">
      <c r="A131" s="1"/>
      <c r="B131" s="1"/>
      <c r="C131" s="1"/>
      <c r="D131" s="1"/>
      <c r="E131" s="1"/>
      <c r="F131" s="1"/>
      <c r="G131" s="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ht="15.75" customHeight="1">
      <c r="A132" s="1"/>
      <c r="B132" s="1"/>
      <c r="C132" s="1"/>
      <c r="D132" s="1"/>
      <c r="E132" s="1"/>
      <c r="F132" s="1"/>
      <c r="G132" s="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ht="15.75" customHeight="1">
      <c r="A133" s="1"/>
      <c r="B133" s="1"/>
      <c r="C133" s="1"/>
      <c r="D133" s="1"/>
      <c r="E133" s="1"/>
      <c r="F133" s="1"/>
      <c r="G133" s="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ht="15.75" customHeight="1">
      <c r="A134" s="1"/>
      <c r="B134" s="1"/>
      <c r="C134" s="1"/>
      <c r="D134" s="1"/>
      <c r="E134" s="1"/>
      <c r="F134" s="1"/>
      <c r="G134" s="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ht="15.75" customHeight="1">
      <c r="A135" s="1"/>
      <c r="B135" s="1"/>
      <c r="C135" s="1"/>
      <c r="D135" s="1"/>
      <c r="E135" s="1"/>
      <c r="F135" s="1"/>
      <c r="G135" s="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ht="15.75" customHeight="1">
      <c r="A136" s="1"/>
      <c r="B136" s="1"/>
      <c r="C136" s="1"/>
      <c r="D136" s="1"/>
      <c r="E136" s="1"/>
      <c r="F136" s="1"/>
      <c r="G136" s="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ht="15.75" customHeight="1">
      <c r="A137" s="1"/>
      <c r="B137" s="1"/>
      <c r="C137" s="1"/>
      <c r="D137" s="1"/>
      <c r="E137" s="1"/>
      <c r="F137" s="1"/>
      <c r="G137" s="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ht="15.75" customHeight="1">
      <c r="A138" s="1"/>
      <c r="B138" s="1"/>
      <c r="C138" s="1"/>
      <c r="D138" s="1"/>
      <c r="E138" s="1"/>
      <c r="F138" s="1"/>
      <c r="G138" s="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ht="15.75" customHeight="1">
      <c r="A139" s="1"/>
      <c r="B139" s="1"/>
      <c r="C139" s="1"/>
      <c r="D139" s="1"/>
      <c r="E139" s="1"/>
      <c r="F139" s="1"/>
      <c r="G139" s="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ht="15.75" customHeight="1">
      <c r="A140" s="1"/>
      <c r="B140" s="1"/>
      <c r="C140" s="1"/>
      <c r="D140" s="1"/>
      <c r="E140" s="1"/>
      <c r="F140" s="1"/>
      <c r="G140" s="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ht="15.75" customHeight="1">
      <c r="A141" s="1"/>
      <c r="B141" s="1"/>
      <c r="C141" s="1"/>
      <c r="D141" s="1"/>
      <c r="E141" s="1"/>
      <c r="F141" s="1"/>
      <c r="G141" s="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ht="15.75" customHeight="1">
      <c r="A142" s="1"/>
      <c r="B142" s="1"/>
      <c r="C142" s="1"/>
      <c r="D142" s="1"/>
      <c r="E142" s="1"/>
      <c r="F142" s="1"/>
      <c r="G142" s="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ht="15.75" customHeight="1">
      <c r="A143" s="1"/>
      <c r="B143" s="1"/>
      <c r="C143" s="1"/>
      <c r="D143" s="1"/>
      <c r="E143" s="1"/>
      <c r="F143" s="1"/>
      <c r="G143" s="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ht="15.75" customHeight="1">
      <c r="A144" s="1"/>
      <c r="B144" s="1"/>
      <c r="C144" s="1"/>
      <c r="D144" s="1"/>
      <c r="E144" s="1"/>
      <c r="F144" s="1"/>
      <c r="G144" s="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ht="15.75" customHeight="1">
      <c r="A145" s="1"/>
      <c r="B145" s="1"/>
      <c r="C145" s="1"/>
      <c r="D145" s="1"/>
      <c r="E145" s="1"/>
      <c r="F145" s="1"/>
      <c r="G145" s="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ht="15.75" customHeight="1">
      <c r="A146" s="1"/>
      <c r="B146" s="1"/>
      <c r="C146" s="1"/>
      <c r="D146" s="1"/>
      <c r="E146" s="1"/>
      <c r="F146" s="1"/>
      <c r="G146" s="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ht="15.75" customHeight="1">
      <c r="A147" s="1"/>
      <c r="B147" s="1"/>
      <c r="C147" s="1"/>
      <c r="D147" s="1"/>
      <c r="E147" s="1"/>
      <c r="F147" s="1"/>
      <c r="G147" s="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ht="15.75" customHeight="1">
      <c r="A148" s="1"/>
      <c r="B148" s="1"/>
      <c r="C148" s="1"/>
      <c r="D148" s="1"/>
      <c r="E148" s="1"/>
      <c r="F148" s="1"/>
      <c r="G148" s="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ht="15.75" customHeight="1">
      <c r="A149" s="1"/>
      <c r="B149" s="1"/>
      <c r="C149" s="1"/>
      <c r="D149" s="1"/>
      <c r="E149" s="1"/>
      <c r="F149" s="1"/>
      <c r="G149" s="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ht="15.75" customHeight="1">
      <c r="A150" s="1"/>
      <c r="B150" s="1"/>
      <c r="C150" s="1"/>
      <c r="D150" s="1"/>
      <c r="E150" s="1"/>
      <c r="F150" s="1"/>
      <c r="G150" s="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ht="15.75" customHeight="1">
      <c r="A151" s="1"/>
      <c r="B151" s="1"/>
      <c r="C151" s="1"/>
      <c r="D151" s="1"/>
      <c r="E151" s="1"/>
      <c r="F151" s="1"/>
      <c r="G151" s="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ht="15.75" customHeight="1">
      <c r="A152" s="1"/>
      <c r="B152" s="1"/>
      <c r="C152" s="1"/>
      <c r="D152" s="1"/>
      <c r="E152" s="1"/>
      <c r="F152" s="1"/>
      <c r="G152" s="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ht="15.75" customHeight="1">
      <c r="A153" s="1"/>
      <c r="B153" s="1"/>
      <c r="C153" s="1"/>
      <c r="D153" s="1"/>
      <c r="E153" s="1"/>
      <c r="F153" s="1"/>
      <c r="G153" s="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ht="15.75" customHeight="1">
      <c r="A154" s="1"/>
      <c r="B154" s="1"/>
      <c r="C154" s="1"/>
      <c r="D154" s="1"/>
      <c r="E154" s="1"/>
      <c r="F154" s="1"/>
      <c r="G154" s="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ht="15.75" customHeight="1">
      <c r="A155" s="1"/>
      <c r="B155" s="1"/>
      <c r="C155" s="1"/>
      <c r="D155" s="1"/>
      <c r="E155" s="1"/>
      <c r="F155" s="1"/>
      <c r="G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ht="15.75" customHeight="1">
      <c r="A156" s="1"/>
      <c r="B156" s="1"/>
      <c r="C156" s="1"/>
      <c r="D156" s="1"/>
      <c r="E156" s="1"/>
      <c r="F156" s="1"/>
      <c r="G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ht="15.75" customHeight="1">
      <c r="A157" s="1"/>
      <c r="B157" s="1"/>
      <c r="C157" s="1"/>
      <c r="D157" s="1"/>
      <c r="E157" s="1"/>
      <c r="F157" s="1"/>
      <c r="G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ht="15.75" customHeight="1">
      <c r="A158" s="1"/>
      <c r="B158" s="1"/>
      <c r="C158" s="1"/>
      <c r="D158" s="1"/>
      <c r="E158" s="1"/>
      <c r="F158" s="1"/>
      <c r="G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ht="15.75" customHeight="1">
      <c r="A159" s="1"/>
      <c r="B159" s="1"/>
      <c r="C159" s="1"/>
      <c r="D159" s="1"/>
      <c r="E159" s="1"/>
      <c r="F159" s="1"/>
      <c r="G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ht="15.75" customHeight="1">
      <c r="A160" s="1"/>
      <c r="B160" s="1"/>
      <c r="C160" s="1"/>
      <c r="D160" s="1"/>
      <c r="E160" s="1"/>
      <c r="F160" s="1"/>
      <c r="G160" s="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ht="15.75" customHeight="1">
      <c r="A161" s="1"/>
      <c r="B161" s="1"/>
      <c r="C161" s="1"/>
      <c r="D161" s="1"/>
      <c r="E161" s="1"/>
      <c r="F161" s="1"/>
      <c r="G161" s="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ht="15.75" customHeight="1">
      <c r="A162" s="1"/>
      <c r="B162" s="1"/>
      <c r="C162" s="1"/>
      <c r="D162" s="1"/>
      <c r="E162" s="1"/>
      <c r="F162" s="1"/>
      <c r="G162" s="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ht="15.75" customHeight="1">
      <c r="A163" s="1"/>
      <c r="B163" s="1"/>
      <c r="C163" s="1"/>
      <c r="D163" s="1"/>
      <c r="E163" s="1"/>
      <c r="F163" s="1"/>
      <c r="G163" s="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ht="15.75" customHeight="1">
      <c r="A164" s="1"/>
      <c r="B164" s="1"/>
      <c r="C164" s="1"/>
      <c r="D164" s="1"/>
      <c r="E164" s="1"/>
      <c r="F164" s="1"/>
      <c r="G164" s="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ht="15.75" customHeight="1">
      <c r="A165" s="1"/>
      <c r="B165" s="1"/>
      <c r="C165" s="1"/>
      <c r="D165" s="1"/>
      <c r="E165" s="1"/>
      <c r="F165" s="1"/>
      <c r="G165" s="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ht="15.75" customHeight="1">
      <c r="A166" s="1"/>
      <c r="B166" s="1"/>
      <c r="C166" s="1"/>
      <c r="D166" s="1"/>
      <c r="E166" s="1"/>
      <c r="F166" s="1"/>
      <c r="G166" s="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ht="15.75" customHeight="1">
      <c r="A167" s="1"/>
      <c r="B167" s="1"/>
      <c r="C167" s="1"/>
      <c r="D167" s="1"/>
      <c r="E167" s="1"/>
      <c r="F167" s="1"/>
      <c r="G167" s="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ht="15.75" customHeight="1">
      <c r="A168" s="1"/>
      <c r="B168" s="1"/>
      <c r="C168" s="1"/>
      <c r="D168" s="1"/>
      <c r="E168" s="1"/>
      <c r="F168" s="1"/>
      <c r="G168" s="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ht="15.75" customHeight="1">
      <c r="A169" s="1"/>
      <c r="B169" s="1"/>
      <c r="C169" s="1"/>
      <c r="D169" s="1"/>
      <c r="E169" s="1"/>
      <c r="F169" s="1"/>
      <c r="G169" s="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ht="15.75" customHeight="1">
      <c r="A170" s="1"/>
      <c r="B170" s="1"/>
      <c r="C170" s="1"/>
      <c r="D170" s="1"/>
      <c r="E170" s="1"/>
      <c r="F170" s="1"/>
      <c r="G170" s="2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ht="15.75" customHeight="1">
      <c r="A171" s="1"/>
      <c r="B171" s="1"/>
      <c r="C171" s="1"/>
      <c r="D171" s="1"/>
      <c r="E171" s="1"/>
      <c r="F171" s="1"/>
      <c r="G171" s="2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ht="15.75" customHeight="1">
      <c r="A172" s="1"/>
      <c r="B172" s="1"/>
      <c r="C172" s="1"/>
      <c r="D172" s="1"/>
      <c r="E172" s="1"/>
      <c r="F172" s="1"/>
      <c r="G172" s="2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ht="15.75" customHeight="1">
      <c r="A173" s="1"/>
      <c r="B173" s="1"/>
      <c r="C173" s="1"/>
      <c r="D173" s="1"/>
      <c r="E173" s="1"/>
      <c r="F173" s="1"/>
      <c r="G173" s="2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ht="15.75" customHeight="1">
      <c r="A174" s="1"/>
      <c r="B174" s="1"/>
      <c r="C174" s="1"/>
      <c r="D174" s="1"/>
      <c r="E174" s="1"/>
      <c r="F174" s="1"/>
      <c r="G174" s="2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ht="15.75" customHeight="1">
      <c r="A175" s="1"/>
      <c r="B175" s="1"/>
      <c r="C175" s="1"/>
      <c r="D175" s="1"/>
      <c r="E175" s="1"/>
      <c r="F175" s="1"/>
      <c r="G175" s="2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ht="15.75" customHeight="1">
      <c r="A176" s="1"/>
      <c r="B176" s="1"/>
      <c r="C176" s="1"/>
      <c r="D176" s="1"/>
      <c r="E176" s="1"/>
      <c r="F176" s="1"/>
      <c r="G176" s="2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ht="15.75" customHeight="1">
      <c r="A177" s="1"/>
      <c r="B177" s="1"/>
      <c r="C177" s="1"/>
      <c r="D177" s="1"/>
      <c r="E177" s="1"/>
      <c r="F177" s="1"/>
      <c r="G177" s="2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ht="15.75" customHeight="1">
      <c r="A178" s="1"/>
      <c r="B178" s="1"/>
      <c r="C178" s="1"/>
      <c r="D178" s="1"/>
      <c r="E178" s="1"/>
      <c r="F178" s="1"/>
      <c r="G178" s="2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ht="15.75" customHeight="1">
      <c r="A179" s="1"/>
      <c r="B179" s="1"/>
      <c r="C179" s="1"/>
      <c r="D179" s="1"/>
      <c r="E179" s="1"/>
      <c r="F179" s="1"/>
      <c r="G179" s="2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ht="15.75" customHeight="1">
      <c r="A180" s="1"/>
      <c r="B180" s="1"/>
      <c r="C180" s="1"/>
      <c r="D180" s="1"/>
      <c r="E180" s="1"/>
      <c r="F180" s="1"/>
      <c r="G180" s="2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ht="15.75" customHeight="1">
      <c r="A181" s="1"/>
      <c r="B181" s="1"/>
      <c r="C181" s="1"/>
      <c r="D181" s="1"/>
      <c r="E181" s="1"/>
      <c r="F181" s="1"/>
      <c r="G181" s="2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ht="15.75" customHeight="1">
      <c r="A182" s="1"/>
      <c r="B182" s="1"/>
      <c r="C182" s="1"/>
      <c r="D182" s="1"/>
      <c r="E182" s="1"/>
      <c r="F182" s="1"/>
      <c r="G182" s="2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ht="15.75" customHeight="1">
      <c r="A183" s="1"/>
      <c r="B183" s="1"/>
      <c r="C183" s="1"/>
      <c r="D183" s="1"/>
      <c r="E183" s="1"/>
      <c r="F183" s="1"/>
      <c r="G183" s="2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ht="15.75" customHeight="1">
      <c r="A184" s="1"/>
      <c r="B184" s="1"/>
      <c r="C184" s="1"/>
      <c r="D184" s="1"/>
      <c r="E184" s="1"/>
      <c r="F184" s="1"/>
      <c r="G184" s="2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ht="15.75" customHeight="1">
      <c r="A185" s="1"/>
      <c r="B185" s="1"/>
      <c r="C185" s="1"/>
      <c r="D185" s="1"/>
      <c r="E185" s="1"/>
      <c r="F185" s="1"/>
      <c r="G185" s="2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ht="15.75" customHeight="1">
      <c r="A186" s="1"/>
      <c r="B186" s="1"/>
      <c r="C186" s="1"/>
      <c r="D186" s="1"/>
      <c r="E186" s="1"/>
      <c r="F186" s="1"/>
      <c r="G186" s="2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ht="15.75" customHeight="1">
      <c r="A187" s="1"/>
      <c r="B187" s="1"/>
      <c r="C187" s="1"/>
      <c r="D187" s="1"/>
      <c r="E187" s="1"/>
      <c r="F187" s="1"/>
      <c r="G187" s="2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ht="15.75" customHeight="1">
      <c r="A188" s="1"/>
      <c r="B188" s="1"/>
      <c r="C188" s="1"/>
      <c r="D188" s="1"/>
      <c r="E188" s="1"/>
      <c r="F188" s="1"/>
      <c r="G188" s="2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ht="15.75" customHeight="1">
      <c r="A189" s="1"/>
      <c r="B189" s="1"/>
      <c r="C189" s="1"/>
      <c r="D189" s="1"/>
      <c r="E189" s="1"/>
      <c r="F189" s="1"/>
      <c r="G189" s="2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ht="15.75" customHeight="1">
      <c r="A190" s="1"/>
      <c r="B190" s="1"/>
      <c r="C190" s="1"/>
      <c r="D190" s="1"/>
      <c r="E190" s="1"/>
      <c r="F190" s="1"/>
      <c r="G190" s="2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ht="15.75" customHeight="1">
      <c r="A191" s="1"/>
      <c r="B191" s="1"/>
      <c r="C191" s="1"/>
      <c r="D191" s="1"/>
      <c r="E191" s="1"/>
      <c r="F191" s="1"/>
      <c r="G191" s="2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ht="15.75" customHeight="1">
      <c r="A192" s="1"/>
      <c r="B192" s="1"/>
      <c r="C192" s="1"/>
      <c r="D192" s="1"/>
      <c r="E192" s="1"/>
      <c r="F192" s="1"/>
      <c r="G192" s="2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ht="15.75" customHeight="1">
      <c r="A193" s="1"/>
      <c r="B193" s="1"/>
      <c r="C193" s="1"/>
      <c r="D193" s="1"/>
      <c r="E193" s="1"/>
      <c r="F193" s="1"/>
      <c r="G193" s="2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ht="15.75" customHeight="1">
      <c r="A194" s="1"/>
      <c r="B194" s="1"/>
      <c r="C194" s="1"/>
      <c r="D194" s="1"/>
      <c r="E194" s="1"/>
      <c r="F194" s="1"/>
      <c r="G194" s="2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ht="15.75" customHeight="1">
      <c r="A195" s="1"/>
      <c r="B195" s="1"/>
      <c r="C195" s="1"/>
      <c r="D195" s="1"/>
      <c r="E195" s="1"/>
      <c r="F195" s="1"/>
      <c r="G195" s="2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ht="15.75" customHeight="1">
      <c r="A196" s="1"/>
      <c r="B196" s="1"/>
      <c r="C196" s="1"/>
      <c r="D196" s="1"/>
      <c r="E196" s="1"/>
      <c r="F196" s="1"/>
      <c r="G196" s="2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ht="15.75" customHeight="1">
      <c r="A197" s="1"/>
      <c r="B197" s="1"/>
      <c r="C197" s="1"/>
      <c r="D197" s="1"/>
      <c r="E197" s="1"/>
      <c r="F197" s="1"/>
      <c r="G197" s="2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ht="15.75" customHeight="1">
      <c r="A198" s="1"/>
      <c r="B198" s="1"/>
      <c r="C198" s="1"/>
      <c r="D198" s="1"/>
      <c r="E198" s="1"/>
      <c r="F198" s="1"/>
      <c r="G198" s="2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ht="15.75" customHeight="1">
      <c r="A199" s="1"/>
      <c r="B199" s="1"/>
      <c r="C199" s="1"/>
      <c r="D199" s="1"/>
      <c r="E199" s="1"/>
      <c r="F199" s="1"/>
      <c r="G199" s="2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ht="15.75" customHeight="1">
      <c r="A200" s="1"/>
      <c r="B200" s="1"/>
      <c r="C200" s="1"/>
      <c r="D200" s="1"/>
      <c r="E200" s="1"/>
      <c r="F200" s="1"/>
      <c r="G200" s="2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ht="15.75" customHeight="1">
      <c r="A201" s="1"/>
      <c r="B201" s="1"/>
      <c r="C201" s="1"/>
      <c r="D201" s="1"/>
      <c r="E201" s="1"/>
      <c r="F201" s="1"/>
      <c r="G201" s="2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ht="15.75" customHeight="1">
      <c r="A202" s="1"/>
      <c r="B202" s="1"/>
      <c r="C202" s="1"/>
      <c r="D202" s="1"/>
      <c r="E202" s="1"/>
      <c r="F202" s="1"/>
      <c r="G202" s="2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ht="15.75" customHeight="1">
      <c r="A203" s="1"/>
      <c r="B203" s="1"/>
      <c r="C203" s="1"/>
      <c r="D203" s="1"/>
      <c r="E203" s="1"/>
      <c r="F203" s="1"/>
      <c r="G203" s="2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ht="15.75" customHeight="1">
      <c r="A204" s="1"/>
      <c r="B204" s="1"/>
      <c r="C204" s="1"/>
      <c r="D204" s="1"/>
      <c r="E204" s="1"/>
      <c r="F204" s="1"/>
      <c r="G204" s="2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ht="15.75" customHeight="1">
      <c r="A205" s="1"/>
      <c r="B205" s="1"/>
      <c r="C205" s="1"/>
      <c r="D205" s="1"/>
      <c r="E205" s="1"/>
      <c r="F205" s="1"/>
      <c r="G205" s="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ht="15.75" customHeight="1">
      <c r="A206" s="1"/>
      <c r="B206" s="1"/>
      <c r="C206" s="1"/>
      <c r="D206" s="1"/>
      <c r="E206" s="1"/>
      <c r="F206" s="1"/>
      <c r="G206" s="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ht="15.75" customHeight="1">
      <c r="A207" s="1"/>
      <c r="B207" s="1"/>
      <c r="C207" s="1"/>
      <c r="D207" s="1"/>
      <c r="E207" s="1"/>
      <c r="F207" s="1"/>
      <c r="G207" s="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ht="15.75" customHeight="1">
      <c r="A208" s="1"/>
      <c r="B208" s="1"/>
      <c r="C208" s="1"/>
      <c r="D208" s="1"/>
      <c r="E208" s="1"/>
      <c r="F208" s="1"/>
      <c r="G208" s="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ht="15.75" customHeight="1">
      <c r="A209" s="1"/>
      <c r="B209" s="1"/>
      <c r="C209" s="1"/>
      <c r="D209" s="1"/>
      <c r="E209" s="1"/>
      <c r="F209" s="1"/>
      <c r="G209" s="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ht="15.75" customHeight="1">
      <c r="A210" s="1"/>
      <c r="B210" s="1"/>
      <c r="C210" s="1"/>
      <c r="D210" s="1"/>
      <c r="E210" s="1"/>
      <c r="F210" s="1"/>
      <c r="G210" s="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ht="15.75" customHeight="1">
      <c r="A211" s="1"/>
      <c r="B211" s="1"/>
      <c r="C211" s="1"/>
      <c r="D211" s="1"/>
      <c r="E211" s="1"/>
      <c r="F211" s="1"/>
      <c r="G211" s="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ht="15.75" customHeight="1">
      <c r="A212" s="1"/>
      <c r="B212" s="1"/>
      <c r="C212" s="1"/>
      <c r="D212" s="1"/>
      <c r="E212" s="1"/>
      <c r="F212" s="1"/>
      <c r="G212" s="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ht="15.75" customHeight="1">
      <c r="A213" s="1"/>
      <c r="B213" s="1"/>
      <c r="C213" s="1"/>
      <c r="D213" s="1"/>
      <c r="E213" s="1"/>
      <c r="F213" s="1"/>
      <c r="G213" s="2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ht="15.75" customHeight="1">
      <c r="A214" s="1"/>
      <c r="B214" s="1"/>
      <c r="C214" s="1"/>
      <c r="D214" s="1"/>
      <c r="E214" s="1"/>
      <c r="F214" s="1"/>
      <c r="G214" s="2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ht="15.75" customHeight="1">
      <c r="A215" s="1"/>
      <c r="B215" s="1"/>
      <c r="C215" s="1"/>
      <c r="D215" s="1"/>
      <c r="E215" s="1"/>
      <c r="F215" s="1"/>
      <c r="G215" s="2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ht="15.75" customHeight="1">
      <c r="A216" s="1"/>
      <c r="B216" s="1"/>
      <c r="C216" s="1"/>
      <c r="D216" s="1"/>
      <c r="E216" s="1"/>
      <c r="F216" s="1"/>
      <c r="G216" s="2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ht="15.75" customHeight="1">
      <c r="A217" s="1"/>
      <c r="B217" s="1"/>
      <c r="C217" s="1"/>
      <c r="D217" s="1"/>
      <c r="E217" s="1"/>
      <c r="F217" s="1"/>
      <c r="G217" s="2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ht="15.75" customHeight="1">
      <c r="A218" s="1"/>
      <c r="B218" s="1"/>
      <c r="C218" s="1"/>
      <c r="D218" s="1"/>
      <c r="E218" s="1"/>
      <c r="F218" s="1"/>
      <c r="G218" s="2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ht="15.75" customHeight="1">
      <c r="A219" s="1"/>
      <c r="B219" s="1"/>
      <c r="C219" s="1"/>
      <c r="D219" s="1"/>
      <c r="E219" s="1"/>
      <c r="F219" s="1"/>
      <c r="G219" s="2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ht="15.75" customHeight="1">
      <c r="A220" s="1"/>
      <c r="B220" s="1"/>
      <c r="C220" s="1"/>
      <c r="D220" s="1"/>
      <c r="E220" s="1"/>
      <c r="F220" s="1"/>
      <c r="G220" s="2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ht="15.75" customHeight="1">
      <c r="A221" s="1"/>
      <c r="B221" s="1"/>
      <c r="C221" s="1"/>
      <c r="D221" s="1"/>
      <c r="E221" s="1"/>
      <c r="F221" s="1"/>
      <c r="G221" s="2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ht="15.75" customHeight="1">
      <c r="A222" s="1"/>
      <c r="B222" s="1"/>
      <c r="C222" s="1"/>
      <c r="D222" s="1"/>
      <c r="E222" s="1"/>
      <c r="F222" s="1"/>
      <c r="G222" s="2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ht="15.75" customHeight="1">
      <c r="A223" s="1"/>
      <c r="B223" s="1"/>
      <c r="C223" s="1"/>
      <c r="D223" s="1"/>
      <c r="E223" s="1"/>
      <c r="F223" s="1"/>
      <c r="G223" s="2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ht="15.75" customHeight="1">
      <c r="A224" s="1"/>
      <c r="B224" s="1"/>
      <c r="C224" s="1"/>
      <c r="D224" s="1"/>
      <c r="E224" s="1"/>
      <c r="F224" s="1"/>
      <c r="G224" s="2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ht="15.75" customHeight="1">
      <c r="A225" s="1"/>
      <c r="B225" s="1"/>
      <c r="C225" s="1"/>
      <c r="D225" s="1"/>
      <c r="E225" s="1"/>
      <c r="F225" s="1"/>
      <c r="G225" s="2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ht="15.75" customHeight="1">
      <c r="A226" s="1"/>
      <c r="B226" s="1"/>
      <c r="C226" s="1"/>
      <c r="D226" s="1"/>
      <c r="E226" s="1"/>
      <c r="F226" s="1"/>
      <c r="G226" s="2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ht="15.75" customHeight="1">
      <c r="A227" s="1"/>
      <c r="B227" s="1"/>
      <c r="C227" s="1"/>
      <c r="D227" s="1"/>
      <c r="E227" s="1"/>
      <c r="F227" s="1"/>
      <c r="G227" s="2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ht="15.75" customHeight="1">
      <c r="A228" s="1"/>
      <c r="B228" s="1"/>
      <c r="C228" s="1"/>
      <c r="D228" s="1"/>
      <c r="E228" s="1"/>
      <c r="F228" s="1"/>
      <c r="G228" s="2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ht="15.75" customHeight="1">
      <c r="A229" s="1"/>
      <c r="B229" s="1"/>
      <c r="C229" s="1"/>
      <c r="D229" s="1"/>
      <c r="E229" s="1"/>
      <c r="F229" s="1"/>
      <c r="G229" s="2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ht="15.75" customHeight="1">
      <c r="A230" s="1"/>
      <c r="B230" s="1"/>
      <c r="C230" s="1"/>
      <c r="D230" s="1"/>
      <c r="E230" s="1"/>
      <c r="F230" s="1"/>
      <c r="G230" s="2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ht="15.75" customHeight="1">
      <c r="A231" s="1"/>
      <c r="B231" s="1"/>
      <c r="C231" s="1"/>
      <c r="D231" s="1"/>
      <c r="E231" s="1"/>
      <c r="F231" s="1"/>
      <c r="G231" s="2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ht="15.75" customHeight="1">
      <c r="A232" s="1"/>
      <c r="B232" s="1"/>
      <c r="C232" s="1"/>
      <c r="D232" s="1"/>
      <c r="E232" s="1"/>
      <c r="F232" s="1"/>
      <c r="G232" s="2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ht="15.75" customHeight="1">
      <c r="A233" s="1"/>
      <c r="B233" s="1"/>
      <c r="C233" s="1"/>
      <c r="D233" s="1"/>
      <c r="E233" s="1"/>
      <c r="F233" s="1"/>
      <c r="G233" s="2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ht="15.75" customHeight="1">
      <c r="A234" s="1"/>
      <c r="B234" s="1"/>
      <c r="C234" s="1"/>
      <c r="D234" s="1"/>
      <c r="E234" s="1"/>
      <c r="F234" s="1"/>
      <c r="G234" s="2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ht="15.75" customHeight="1">
      <c r="A235" s="1"/>
      <c r="B235" s="1"/>
      <c r="C235" s="1"/>
      <c r="D235" s="1"/>
      <c r="E235" s="1"/>
      <c r="F235" s="1"/>
      <c r="G235" s="2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ht="15.75" customHeight="1">
      <c r="A236" s="1"/>
      <c r="B236" s="1"/>
      <c r="C236" s="1"/>
      <c r="D236" s="1"/>
      <c r="E236" s="1"/>
      <c r="F236" s="1"/>
      <c r="G236" s="2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ht="15.75" customHeight="1">
      <c r="A237" s="1"/>
      <c r="B237" s="1"/>
      <c r="C237" s="1"/>
      <c r="D237" s="1"/>
      <c r="E237" s="1"/>
      <c r="F237" s="1"/>
      <c r="G237" s="2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ht="15.75" customHeight="1">
      <c r="A238" s="1"/>
      <c r="B238" s="1"/>
      <c r="C238" s="1"/>
      <c r="D238" s="1"/>
      <c r="E238" s="1"/>
      <c r="F238" s="1"/>
      <c r="G238" s="2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ht="15.75" customHeight="1">
      <c r="A239" s="1"/>
      <c r="B239" s="1"/>
      <c r="C239" s="1"/>
      <c r="D239" s="1"/>
      <c r="E239" s="1"/>
      <c r="F239" s="1"/>
      <c r="G239" s="2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</sheetData>
  <mergeCells count="64">
    <mergeCell ref="B38:C38"/>
    <mergeCell ref="D38:E38"/>
    <mergeCell ref="B39:C39"/>
    <mergeCell ref="D39:E39"/>
    <mergeCell ref="D35:E35"/>
    <mergeCell ref="D36:E36"/>
    <mergeCell ref="D37:E37"/>
    <mergeCell ref="D34:E34"/>
    <mergeCell ref="D28:E28"/>
    <mergeCell ref="B28:C28"/>
    <mergeCell ref="B36:C36"/>
    <mergeCell ref="B37:C37"/>
    <mergeCell ref="D25:E25"/>
    <mergeCell ref="B26:C26"/>
    <mergeCell ref="D26:E26"/>
    <mergeCell ref="B27:C27"/>
    <mergeCell ref="D27:E27"/>
    <mergeCell ref="A5:B6"/>
    <mergeCell ref="D6:G6"/>
    <mergeCell ref="A13:A14"/>
    <mergeCell ref="A8:B8"/>
    <mergeCell ref="A9:B9"/>
    <mergeCell ref="A10:B10"/>
    <mergeCell ref="A11:B11"/>
    <mergeCell ref="A12:B12"/>
    <mergeCell ref="D15:E15"/>
    <mergeCell ref="F13:G13"/>
    <mergeCell ref="B13:C14"/>
    <mergeCell ref="D13:E14"/>
    <mergeCell ref="H13:H14"/>
    <mergeCell ref="A2:H2"/>
    <mergeCell ref="A3:H3"/>
    <mergeCell ref="B15:C15"/>
    <mergeCell ref="B33:C33"/>
    <mergeCell ref="D33:E33"/>
    <mergeCell ref="B35:C35"/>
    <mergeCell ref="B34:C34"/>
    <mergeCell ref="B30:C30"/>
    <mergeCell ref="D30:E30"/>
    <mergeCell ref="A31:H31"/>
    <mergeCell ref="B32:C32"/>
    <mergeCell ref="D32:E32"/>
    <mergeCell ref="B21:C21"/>
    <mergeCell ref="D21:E21"/>
    <mergeCell ref="B20:C20"/>
    <mergeCell ref="D20:E20"/>
    <mergeCell ref="B25:C25"/>
    <mergeCell ref="B22:C22"/>
    <mergeCell ref="D22:E22"/>
    <mergeCell ref="B23:C23"/>
    <mergeCell ref="D23:E23"/>
    <mergeCell ref="B24:C24"/>
    <mergeCell ref="D24:E24"/>
    <mergeCell ref="B18:C18"/>
    <mergeCell ref="D18:E18"/>
    <mergeCell ref="B19:C19"/>
    <mergeCell ref="D19:E19"/>
    <mergeCell ref="A16:H16"/>
    <mergeCell ref="B17:C17"/>
    <mergeCell ref="D17:E17"/>
    <mergeCell ref="D29:E29"/>
    <mergeCell ref="B29:C29"/>
    <mergeCell ref="A7:C7"/>
    <mergeCell ref="D7:H7"/>
  </mergeCells>
  <printOptions horizontalCentered="1"/>
  <pageMargins bottom="0.75" footer="0.0" header="0.0" left="0.0" right="0.0" top="0.75"/>
  <pageSetup paperSize="9" scale="70"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showGridLines="0" workbookViewId="0"/>
  </sheetViews>
  <sheetFormatPr customHeight="1" defaultColWidth="14.43" defaultRowHeight="15.0"/>
  <cols>
    <col customWidth="1" min="1" max="1" width="9.14"/>
    <col customWidth="1" min="2" max="2" width="46.57"/>
    <col customWidth="1" min="3" max="3" width="44.71"/>
    <col customWidth="1" min="4" max="5" width="17.86"/>
    <col customWidth="1" min="6" max="6" width="15.71"/>
    <col customWidth="1" min="7" max="7" width="19.71"/>
    <col customWidth="1" min="8" max="8" width="10.14"/>
    <col customWidth="1" hidden="1" min="9" max="9" width="13.14"/>
    <col customWidth="1" hidden="1" min="10" max="10" width="17.29"/>
    <col customWidth="1" min="11" max="11" width="13.57"/>
    <col customWidth="1" min="12" max="12" width="18.0"/>
    <col customWidth="1" min="13" max="13" width="15.43"/>
    <col customWidth="1" min="14" max="14" width="16.86"/>
    <col customWidth="1" min="15" max="15" width="14.29"/>
    <col customWidth="1" min="16" max="16" width="8.71"/>
    <col customWidth="1" min="17" max="20" width="17.43"/>
  </cols>
  <sheetData>
    <row r="1">
      <c r="A1" s="76"/>
    </row>
    <row r="2">
      <c r="A2" s="76"/>
    </row>
    <row r="3">
      <c r="A3" s="4" t="s">
        <v>52</v>
      </c>
    </row>
    <row r="4">
      <c r="A4" s="4"/>
      <c r="B4" s="4"/>
      <c r="C4" s="4"/>
      <c r="D4" s="4"/>
      <c r="E4" s="4"/>
      <c r="F4" s="8"/>
      <c r="G4" s="4"/>
      <c r="H4" s="4"/>
      <c r="I4" s="4"/>
      <c r="J4" s="4"/>
      <c r="K4" s="4"/>
      <c r="L4" s="4"/>
      <c r="M4" s="4"/>
      <c r="N4" s="4"/>
      <c r="O4" s="4"/>
    </row>
    <row r="5">
      <c r="A5" s="77" t="str">
        <f>'1. SKP JPT (M.I)'!A5:B6</f>
        <v>#VALUE!</v>
      </c>
      <c r="C5" s="78"/>
      <c r="G5" s="78" t="s">
        <v>53</v>
      </c>
    </row>
    <row r="6">
      <c r="A6" s="10"/>
      <c r="B6" s="10"/>
      <c r="C6" s="78"/>
      <c r="D6" s="78"/>
      <c r="G6" t="str">
        <f>'1. SKP JPT (M.I)'!D6</f>
        <v>1 Juli s.d. 31 Desember 2021</v>
      </c>
    </row>
    <row r="7">
      <c r="A7" s="32" t="s">
        <v>4</v>
      </c>
      <c r="B7" s="13"/>
      <c r="C7" s="13"/>
      <c r="D7" s="13"/>
      <c r="E7" s="13"/>
      <c r="F7" s="15"/>
      <c r="G7" s="12" t="s">
        <v>5</v>
      </c>
      <c r="H7" s="13"/>
      <c r="I7" s="13"/>
      <c r="J7" s="13"/>
      <c r="K7" s="13"/>
      <c r="L7" s="13"/>
      <c r="M7" s="13"/>
      <c r="N7" s="13"/>
      <c r="O7" s="15"/>
    </row>
    <row r="8">
      <c r="A8" s="79" t="s">
        <v>6</v>
      </c>
      <c r="B8" s="80"/>
      <c r="C8" s="81" t="str">
        <f>'1. SKP JPT (M.I)'!C8</f>
        <v>Ana</v>
      </c>
      <c r="D8" s="17"/>
      <c r="E8" s="17"/>
      <c r="F8" s="82"/>
      <c r="G8" s="79" t="s">
        <v>6</v>
      </c>
      <c r="H8" s="83"/>
      <c r="I8" s="17"/>
      <c r="J8" s="82"/>
      <c r="K8" s="81" t="str">
        <f>'1. SKP JPT (M.I)'!E8</f>
        <v>Anu</v>
      </c>
      <c r="L8" s="17"/>
      <c r="M8" s="17"/>
      <c r="N8" s="17"/>
      <c r="O8" s="82"/>
    </row>
    <row r="9">
      <c r="A9" s="79" t="s">
        <v>9</v>
      </c>
      <c r="B9" s="80"/>
      <c r="C9" s="81" t="str">
        <f>'1. SKP JPT (M.I)'!C9</f>
        <v>1234567899</v>
      </c>
      <c r="D9" s="17"/>
      <c r="E9" s="17"/>
      <c r="F9" s="82"/>
      <c r="G9" s="79" t="s">
        <v>9</v>
      </c>
      <c r="H9" s="83"/>
      <c r="I9" s="17"/>
      <c r="J9" s="82"/>
      <c r="K9" s="81" t="str">
        <f>'1. SKP JPT (M.I)'!E9</f>
        <v>1234567899</v>
      </c>
      <c r="L9" s="17"/>
      <c r="M9" s="17"/>
      <c r="N9" s="17"/>
      <c r="O9" s="82"/>
    </row>
    <row r="10">
      <c r="A10" s="79" t="s">
        <v>11</v>
      </c>
      <c r="B10" s="80"/>
      <c r="C10" s="81" t="str">
        <f>'1. SKP JPT (M.I)'!C10</f>
        <v>bbbbbbbbbb</v>
      </c>
      <c r="D10" s="17"/>
      <c r="E10" s="17"/>
      <c r="F10" s="82"/>
      <c r="G10" s="79" t="s">
        <v>11</v>
      </c>
      <c r="H10" s="83"/>
      <c r="I10" s="17"/>
      <c r="J10" s="82"/>
      <c r="K10" s="81" t="str">
        <f>'1. SKP JPT (M.I)'!E10</f>
        <v>eeeeee</v>
      </c>
      <c r="L10" s="17"/>
      <c r="M10" s="17"/>
      <c r="N10" s="17"/>
      <c r="O10" s="82"/>
    </row>
    <row r="11">
      <c r="A11" s="79" t="s">
        <v>14</v>
      </c>
      <c r="B11" s="80"/>
      <c r="C11" s="81" t="str">
        <f>'1. SKP JPT (M.I)'!C11</f>
        <v>ccccccccc</v>
      </c>
      <c r="D11" s="17"/>
      <c r="E11" s="17"/>
      <c r="F11" s="82"/>
      <c r="G11" s="79" t="s">
        <v>14</v>
      </c>
      <c r="H11" s="83"/>
      <c r="I11" s="17"/>
      <c r="J11" s="82"/>
      <c r="K11" s="81" t="str">
        <f>'1. SKP JPT (M.I)'!E11</f>
        <v>ffffffffff</v>
      </c>
      <c r="L11" s="17"/>
      <c r="M11" s="17"/>
      <c r="N11" s="17"/>
      <c r="O11" s="82"/>
    </row>
    <row r="12">
      <c r="A12" s="79" t="s">
        <v>17</v>
      </c>
      <c r="B12" s="80"/>
      <c r="C12" s="81" t="str">
        <f>'1. SKP JPT (M.I)'!C12</f>
        <v>ddddddddd</v>
      </c>
      <c r="D12" s="17"/>
      <c r="E12" s="17"/>
      <c r="F12" s="82"/>
      <c r="G12" s="79" t="s">
        <v>17</v>
      </c>
      <c r="H12" s="83"/>
      <c r="I12" s="17"/>
      <c r="J12" s="82"/>
      <c r="K12" s="81" t="str">
        <f>'1. SKP JPT (M.I)'!E12</f>
        <v>ddddddddd</v>
      </c>
      <c r="L12" s="17"/>
      <c r="M12" s="17"/>
      <c r="N12" s="17"/>
      <c r="O12" s="82"/>
    </row>
    <row r="13">
      <c r="A13" s="84">
        <v>1.0</v>
      </c>
      <c r="B13" s="84">
        <v>2.0</v>
      </c>
      <c r="C13" s="85">
        <v>3.0</v>
      </c>
      <c r="D13" s="85">
        <v>4.0</v>
      </c>
      <c r="E13" s="84">
        <v>5.0</v>
      </c>
      <c r="F13" s="85">
        <v>6.0</v>
      </c>
      <c r="G13" s="84">
        <v>7.0</v>
      </c>
      <c r="H13" s="85">
        <v>8.0</v>
      </c>
      <c r="I13" s="84"/>
      <c r="J13" s="84"/>
      <c r="K13" s="84">
        <v>9.0</v>
      </c>
      <c r="L13" s="86">
        <v>10.0</v>
      </c>
      <c r="M13" s="84">
        <v>11.0</v>
      </c>
      <c r="N13" s="86">
        <v>12.0</v>
      </c>
      <c r="O13" s="84">
        <v>13.0</v>
      </c>
      <c r="P13" s="4"/>
      <c r="Q13" s="4"/>
      <c r="R13" s="4"/>
      <c r="S13" s="4"/>
      <c r="T13" s="4"/>
    </row>
    <row r="14">
      <c r="A14" s="45" t="s">
        <v>32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5"/>
      <c r="P14" s="87"/>
      <c r="Q14" s="87"/>
      <c r="R14" s="87"/>
      <c r="S14" s="87"/>
      <c r="T14" s="87"/>
    </row>
    <row r="15" ht="15.0" customHeight="1">
      <c r="A15" s="29" t="s">
        <v>54</v>
      </c>
      <c r="B15" s="29" t="s">
        <v>55</v>
      </c>
      <c r="C15" s="29" t="s">
        <v>56</v>
      </c>
      <c r="D15" s="32" t="s">
        <v>57</v>
      </c>
      <c r="E15" s="15"/>
      <c r="F15" s="88" t="s">
        <v>58</v>
      </c>
      <c r="G15" s="29" t="s">
        <v>59</v>
      </c>
      <c r="H15" s="29" t="s">
        <v>60</v>
      </c>
      <c r="I15" s="29" t="s">
        <v>61</v>
      </c>
      <c r="J15" s="29" t="s">
        <v>62</v>
      </c>
      <c r="K15" s="89" t="s">
        <v>63</v>
      </c>
      <c r="L15" s="89" t="s">
        <v>64</v>
      </c>
      <c r="M15" s="89" t="s">
        <v>65</v>
      </c>
      <c r="N15" s="89" t="s">
        <v>66</v>
      </c>
      <c r="O15" s="89" t="s">
        <v>67</v>
      </c>
      <c r="P15" s="90"/>
      <c r="Q15" s="90"/>
      <c r="R15" s="90"/>
      <c r="S15" s="90"/>
      <c r="T15" s="90"/>
    </row>
    <row r="16" ht="34.5" customHeight="1">
      <c r="A16" s="34"/>
      <c r="B16" s="34"/>
      <c r="C16" s="34"/>
      <c r="D16" s="91" t="s">
        <v>68</v>
      </c>
      <c r="E16" s="37" t="s">
        <v>69</v>
      </c>
      <c r="F16" s="92" t="s">
        <v>70</v>
      </c>
      <c r="G16" s="34"/>
      <c r="H16" s="34"/>
      <c r="I16" s="34"/>
      <c r="J16" s="34"/>
      <c r="K16" s="34"/>
      <c r="L16" s="34"/>
      <c r="M16" s="34"/>
      <c r="N16" s="34"/>
      <c r="O16" s="34"/>
      <c r="P16" s="90"/>
      <c r="Q16" s="93" t="s">
        <v>71</v>
      </c>
      <c r="R16" s="93" t="s">
        <v>72</v>
      </c>
      <c r="S16" s="93" t="s">
        <v>73</v>
      </c>
      <c r="T16" s="93" t="s">
        <v>67</v>
      </c>
    </row>
    <row r="17" ht="46.5" customHeight="1">
      <c r="A17" s="62" t="str">
        <f>'1. SKP JPT (M.I)'!A17</f>
        <v>1</v>
      </c>
      <c r="B17" s="94" t="str">
        <f>VLOOKUP(A17,'1. SKP JPT (M.I)'!$A$17:$G$105,2,0)</f>
        <v> </v>
      </c>
      <c r="C17" s="95" t="str">
        <f>VLOOKUP(A17,'1. SKP JPT (M.I)'!$A$17:$G$105,4,0)</f>
        <v> </v>
      </c>
      <c r="D17" s="96" t="str">
        <f>VLOOKUP(A17,'1. SKP JPT (M.I)'!$A$17:$H$30,6,0)</f>
        <v> </v>
      </c>
      <c r="E17" s="97" t="str">
        <f>VLOOKUP(A17,'1. SKP JPT (M.I)'!$A$17:$H$30,7,0)</f>
        <v> </v>
      </c>
      <c r="F17" s="62" t="s">
        <v>37</v>
      </c>
      <c r="G17" s="62" t="s">
        <v>33</v>
      </c>
      <c r="H17" s="62" t="s">
        <v>74</v>
      </c>
      <c r="I17" s="98" t="str">
        <f t="shared" ref="I17:I29" si="1">IF(COUNT(D17:E17)&gt;1,"-",IF(H17="Normal",G17/E17,(1+(1-(G17/E17)))))</f>
        <v>#VALUE!</v>
      </c>
      <c r="J17" s="98" t="str">
        <f t="shared" ref="J17:J29" si="2">IF(COUNT(D17:E17)&lt;2,"-",IF(COUNT(D17:E17)=2,IF(H17="Normal",(IF(G17&gt;E17,G17/E17*100%,IF(G17&lt;D17,G17/D17*100%,IF(AND(G17&gt;=D17,G17&lt;=E17),100%,"-")))),IF(H17="Khusus",IF(G17&gt;E17,(1+(1-(G17/E17)))*100%,IF(G17&lt;D17,(1+(1-(G17/D17)))*100%,IF(AND(G17&gt;=D17,G17&lt;=E17),100%,"-")))))))</f>
        <v>-</v>
      </c>
      <c r="K17" s="99" t="str">
        <f t="shared" ref="K17:K29" si="3">IF(COUNT(D17:E17)=1,ROUND(IF(I17&gt;110%,110%,IF(I17&lt;=0,0,I17)),2),ROUND(IF(J17&gt;110%,110%,IF(J17&lt;=0,0,J17)),2))</f>
        <v>110.00%</v>
      </c>
      <c r="L17" s="100" t="str">
        <f t="shared" ref="L17:L29" si="4">IF(AND(F17="Max",E17=G17),"Sangat baik",IF(K17&lt;=59%,"Sangat Kurang",IF(AND(K17&lt;=79%,K17&gt;=60%),"Kurang",IF(AND(K17&lt;=99%,K17&gt;=80%),"Cukup",IF(K17=100%,"Baik",IF(K17&gt;=101%,"Sangat Baik"))))))</f>
        <v>Sangat Baik</v>
      </c>
      <c r="M17" s="101" t="str">
        <f t="shared" ref="M17:M29" si="5">IF(AND(F17="MAX",E17=G17),120,IF(L17="Sangat Baik",IF((110+(((120-110)/(110-101))*((K17*100)-101)))&lt;=120,110+(((120-110)/(110-101))*((K17*100)-101)),120),IF(L17="Baik",109,IF(L17="Cukup",70+(((89-70)/(99-80))*((K17*100)-80)),IF(L17="Kurang",50+(((69-50)/(79-60))*((K17*100)-60)),IF(L17="Sangat Kurang",IF((K17/59%*49)&lt;=0,0,K17/59%*49)))))))</f>
        <v>120.0</v>
      </c>
      <c r="N17" s="62">
        <v>1.0</v>
      </c>
      <c r="O17" s="102" t="str">
        <f>T17+T18</f>
        <v>120.0</v>
      </c>
      <c r="P17" s="103"/>
      <c r="Q17" s="62">
        <v>1.0</v>
      </c>
      <c r="R17" s="62" t="str">
        <f t="shared" ref="R17:R18" si="6">COUNTIF($N$17:$N$29,Q17)</f>
        <v>12</v>
      </c>
      <c r="S17" s="104">
        <v>1.0</v>
      </c>
      <c r="T17" s="101" t="str">
        <f>SUMIF($N$17:$N$29,Q17,$M$17:$M$29)*S17/R17</f>
        <v>120.0</v>
      </c>
    </row>
    <row r="18" ht="51.0" customHeight="1">
      <c r="A18" s="62" t="str">
        <f>'1. SKP JPT (M.I)'!A18</f>
        <v>2</v>
      </c>
      <c r="B18" s="94" t="str">
        <f>VLOOKUP(A18,'1. SKP JPT (M.I)'!$A$17:$G$105,2,0)</f>
        <v> </v>
      </c>
      <c r="C18" s="95" t="str">
        <f>VLOOKUP(A18,'1. SKP JPT (M.I)'!$A$17:$G$105,4,0)</f>
        <v> </v>
      </c>
      <c r="D18" s="96" t="str">
        <f>VLOOKUP(A18,'1. SKP JPT (M.I)'!$A$17:$H$30,6,0)</f>
        <v> </v>
      </c>
      <c r="E18" s="97" t="str">
        <f>VLOOKUP(A18,'1. SKP JPT (M.I)'!$A$17:$H$30,7,0)</f>
        <v> </v>
      </c>
      <c r="F18" s="62" t="s">
        <v>37</v>
      </c>
      <c r="G18" s="62" t="s">
        <v>33</v>
      </c>
      <c r="H18" s="62" t="s">
        <v>74</v>
      </c>
      <c r="I18" s="98" t="str">
        <f t="shared" si="1"/>
        <v>#VALUE!</v>
      </c>
      <c r="J18" s="98" t="str">
        <f t="shared" si="2"/>
        <v>-</v>
      </c>
      <c r="K18" s="99" t="str">
        <f t="shared" si="3"/>
        <v>110.00%</v>
      </c>
      <c r="L18" s="100" t="str">
        <f t="shared" si="4"/>
        <v>Sangat Baik</v>
      </c>
      <c r="M18" s="101" t="str">
        <f t="shared" si="5"/>
        <v>120.0</v>
      </c>
      <c r="N18" s="62">
        <v>1.0</v>
      </c>
      <c r="O18" s="105"/>
      <c r="P18" s="103"/>
      <c r="Q18" s="62">
        <v>2.0</v>
      </c>
      <c r="R18" s="62" t="str">
        <f t="shared" si="6"/>
        <v>1</v>
      </c>
      <c r="S18" s="104" t="str">
        <f>100%-S17</f>
        <v>0%</v>
      </c>
      <c r="T18" s="101" t="str">
        <f>IF(R18=0,"0",SUMIF($N$17:$N$29,Q18,$M$17:$M$29)*S18/R18)</f>
        <v>0.0</v>
      </c>
    </row>
    <row r="19" ht="47.25" customHeight="1">
      <c r="A19" s="62" t="str">
        <f>'1. SKP JPT (M.I)'!A19</f>
        <v>3</v>
      </c>
      <c r="B19" s="94" t="str">
        <f>VLOOKUP(A19,'1. SKP JPT (M.I)'!$A$17:$G$105,2,0)</f>
        <v> </v>
      </c>
      <c r="C19" s="95" t="str">
        <f>VLOOKUP(A19,'1. SKP JPT (M.I)'!$A$17:$G$105,4,0)</f>
        <v> </v>
      </c>
      <c r="D19" s="96" t="str">
        <f>VLOOKUP(A19,'1. SKP JPT (M.I)'!$A$17:$H$30,6,0)</f>
        <v> </v>
      </c>
      <c r="E19" s="97" t="str">
        <f>VLOOKUP(A19,'1. SKP JPT (M.I)'!$A$17:$H$30,7,0)</f>
        <v> </v>
      </c>
      <c r="F19" s="62" t="s">
        <v>37</v>
      </c>
      <c r="G19" s="62" t="s">
        <v>33</v>
      </c>
      <c r="H19" s="62" t="s">
        <v>74</v>
      </c>
      <c r="I19" s="98" t="str">
        <f t="shared" si="1"/>
        <v>#VALUE!</v>
      </c>
      <c r="J19" s="98" t="str">
        <f t="shared" si="2"/>
        <v>-</v>
      </c>
      <c r="K19" s="99" t="str">
        <f t="shared" si="3"/>
        <v>110.00%</v>
      </c>
      <c r="L19" s="100" t="str">
        <f t="shared" si="4"/>
        <v>Sangat Baik</v>
      </c>
      <c r="M19" s="101" t="str">
        <f t="shared" si="5"/>
        <v>120.0</v>
      </c>
      <c r="N19" s="62">
        <v>1.0</v>
      </c>
      <c r="O19" s="105"/>
      <c r="P19" s="103"/>
      <c r="Q19" s="103"/>
      <c r="R19" s="103"/>
      <c r="S19" s="103"/>
      <c r="T19" s="106"/>
    </row>
    <row r="20" ht="57.75" customHeight="1">
      <c r="A20" s="62" t="str">
        <f>'1. SKP JPT (M.I)'!A20</f>
        <v>4</v>
      </c>
      <c r="B20" s="94" t="str">
        <f>VLOOKUP(A20,'1. SKP JPT (M.I)'!$A$17:$G$105,2,0)</f>
        <v> </v>
      </c>
      <c r="C20" s="95" t="str">
        <f>VLOOKUP(A20,'1. SKP JPT (M.I)'!$A$17:$G$105,4,0)</f>
        <v> </v>
      </c>
      <c r="D20" s="96" t="str">
        <f>VLOOKUP(A20,'1. SKP JPT (M.I)'!$A$17:$H$30,6,0)</f>
        <v> </v>
      </c>
      <c r="E20" s="97" t="str">
        <f>VLOOKUP(A20,'1. SKP JPT (M.I)'!$A$17:$H$30,7,0)</f>
        <v> </v>
      </c>
      <c r="F20" s="62" t="s">
        <v>37</v>
      </c>
      <c r="G20" s="62" t="s">
        <v>33</v>
      </c>
      <c r="H20" s="62" t="s">
        <v>74</v>
      </c>
      <c r="I20" s="98" t="str">
        <f t="shared" si="1"/>
        <v>#VALUE!</v>
      </c>
      <c r="J20" s="98" t="str">
        <f t="shared" si="2"/>
        <v>-</v>
      </c>
      <c r="K20" s="99" t="str">
        <f t="shared" si="3"/>
        <v>110.00%</v>
      </c>
      <c r="L20" s="100" t="str">
        <f t="shared" si="4"/>
        <v>Sangat Baik</v>
      </c>
      <c r="M20" s="101" t="str">
        <f t="shared" si="5"/>
        <v>120.0</v>
      </c>
      <c r="N20" s="62">
        <v>1.0</v>
      </c>
      <c r="O20" s="105"/>
      <c r="P20" s="103"/>
      <c r="Q20" s="103"/>
      <c r="R20" s="103"/>
      <c r="S20" s="103"/>
      <c r="T20" s="103"/>
    </row>
    <row r="21" ht="60.0" customHeight="1">
      <c r="A21" s="62" t="str">
        <f>'1. SKP JPT (M.I)'!A21</f>
        <v>5</v>
      </c>
      <c r="B21" s="94" t="str">
        <f>VLOOKUP(A21,'1. SKP JPT (M.I)'!$A$17:$G$105,2,0)</f>
        <v> </v>
      </c>
      <c r="C21" s="95" t="str">
        <f>VLOOKUP(A21,'1. SKP JPT (M.I)'!$A$17:$G$105,4,0)</f>
        <v> </v>
      </c>
      <c r="D21" s="96" t="str">
        <f>VLOOKUP(A21,'1. SKP JPT (M.I)'!$A$17:$H$30,6,0)</f>
        <v> </v>
      </c>
      <c r="E21" s="62"/>
      <c r="F21" s="62" t="s">
        <v>37</v>
      </c>
      <c r="G21" s="62" t="s">
        <v>33</v>
      </c>
      <c r="H21" s="62" t="s">
        <v>74</v>
      </c>
      <c r="I21" s="98" t="str">
        <f t="shared" si="1"/>
        <v>#VALUE!</v>
      </c>
      <c r="J21" s="98" t="str">
        <f t="shared" si="2"/>
        <v>-</v>
      </c>
      <c r="K21" s="99" t="str">
        <f t="shared" si="3"/>
        <v>110.00%</v>
      </c>
      <c r="L21" s="100" t="str">
        <f t="shared" si="4"/>
        <v>Sangat Baik</v>
      </c>
      <c r="M21" s="101" t="str">
        <f t="shared" si="5"/>
        <v>120.0</v>
      </c>
      <c r="N21" s="62">
        <v>1.0</v>
      </c>
      <c r="O21" s="105"/>
      <c r="P21" s="103"/>
      <c r="Q21" s="103"/>
      <c r="R21" s="103"/>
      <c r="S21" s="103"/>
      <c r="T21" s="103"/>
    </row>
    <row r="22" ht="45.75" customHeight="1">
      <c r="A22" s="62" t="str">
        <f>'1. SKP JPT (M.I)'!A22</f>
        <v>6</v>
      </c>
      <c r="B22" s="94" t="str">
        <f>VLOOKUP(A22,'1. SKP JPT (M.I)'!$A$17:$G$105,2,0)</f>
        <v> </v>
      </c>
      <c r="C22" s="95" t="str">
        <f>VLOOKUP(A22,'1. SKP JPT (M.I)'!$A$17:$G$105,4,0)</f>
        <v> </v>
      </c>
      <c r="D22" s="96" t="str">
        <f>VLOOKUP(A22,'1. SKP JPT (M.I)'!$A$17:$H$30,6,0)</f>
        <v> </v>
      </c>
      <c r="E22" s="97" t="str">
        <f>VLOOKUP(A22,'1. SKP JPT (M.I)'!$A$17:$H$30,7,0)</f>
        <v> </v>
      </c>
      <c r="F22" s="62" t="s">
        <v>37</v>
      </c>
      <c r="G22" s="62" t="s">
        <v>33</v>
      </c>
      <c r="H22" s="62" t="s">
        <v>74</v>
      </c>
      <c r="I22" s="98" t="str">
        <f t="shared" si="1"/>
        <v>#VALUE!</v>
      </c>
      <c r="J22" s="98" t="str">
        <f t="shared" si="2"/>
        <v>-</v>
      </c>
      <c r="K22" s="99" t="str">
        <f t="shared" si="3"/>
        <v>110.00%</v>
      </c>
      <c r="L22" s="100" t="str">
        <f t="shared" si="4"/>
        <v>Sangat Baik</v>
      </c>
      <c r="M22" s="101" t="str">
        <f t="shared" si="5"/>
        <v>120.0</v>
      </c>
      <c r="N22" s="62">
        <v>1.0</v>
      </c>
      <c r="O22" s="105"/>
      <c r="P22" s="103"/>
      <c r="Q22" s="103"/>
      <c r="R22" s="103"/>
      <c r="S22" s="103"/>
      <c r="T22" s="103"/>
    </row>
    <row r="23" ht="46.5" customHeight="1">
      <c r="A23" s="62" t="str">
        <f>'1. SKP JPT (M.I)'!A23</f>
        <v>7</v>
      </c>
      <c r="B23" s="94" t="str">
        <f>VLOOKUP(A23,'1. SKP JPT (M.I)'!$A$17:$G$105,2,0)</f>
        <v> </v>
      </c>
      <c r="C23" s="95" t="str">
        <f>VLOOKUP(A23,'1. SKP JPT (M.I)'!$A$17:$G$105,4,0)</f>
        <v> </v>
      </c>
      <c r="D23" s="96" t="str">
        <f>VLOOKUP(A23,'1. SKP JPT (M.I)'!$A$17:$H$30,6,0)</f>
        <v> </v>
      </c>
      <c r="E23" s="97" t="str">
        <f>VLOOKUP(A23,'1. SKP JPT (M.I)'!$A$17:$H$30,7,0)</f>
        <v> </v>
      </c>
      <c r="F23" s="62" t="s">
        <v>37</v>
      </c>
      <c r="G23" s="62" t="s">
        <v>33</v>
      </c>
      <c r="H23" s="62" t="s">
        <v>74</v>
      </c>
      <c r="I23" s="98" t="str">
        <f t="shared" si="1"/>
        <v>#VALUE!</v>
      </c>
      <c r="J23" s="98" t="str">
        <f t="shared" si="2"/>
        <v>-</v>
      </c>
      <c r="K23" s="99" t="str">
        <f t="shared" si="3"/>
        <v>110.00%</v>
      </c>
      <c r="L23" s="100" t="str">
        <f t="shared" si="4"/>
        <v>Sangat Baik</v>
      </c>
      <c r="M23" s="101" t="str">
        <f t="shared" si="5"/>
        <v>120.0</v>
      </c>
      <c r="N23" s="62">
        <v>1.0</v>
      </c>
      <c r="O23" s="105"/>
      <c r="P23" s="103"/>
      <c r="Q23" s="103"/>
      <c r="R23" s="103"/>
      <c r="S23" s="103"/>
      <c r="T23" s="103"/>
    </row>
    <row r="24" ht="46.5" customHeight="1">
      <c r="A24" s="62" t="str">
        <f>'1. SKP JPT (M.I)'!A24</f>
        <v>8</v>
      </c>
      <c r="B24" s="94" t="str">
        <f>VLOOKUP(A24,'1. SKP JPT (M.I)'!$A$17:$G$105,2,0)</f>
        <v> </v>
      </c>
      <c r="C24" s="95" t="str">
        <f>VLOOKUP(A24,'1. SKP JPT (M.I)'!$A$17:$G$105,4,0)</f>
        <v> </v>
      </c>
      <c r="D24" s="96" t="str">
        <f>VLOOKUP(A24,'1. SKP JPT (M.I)'!$A$17:$H$30,6,0)</f>
        <v> </v>
      </c>
      <c r="E24" s="97" t="str">
        <f>VLOOKUP(A24,'1. SKP JPT (M.I)'!$A$17:$H$30,7,0)</f>
        <v> </v>
      </c>
      <c r="F24" s="62" t="s">
        <v>37</v>
      </c>
      <c r="G24" s="62" t="s">
        <v>33</v>
      </c>
      <c r="H24" s="62" t="s">
        <v>74</v>
      </c>
      <c r="I24" s="98" t="str">
        <f t="shared" si="1"/>
        <v>#VALUE!</v>
      </c>
      <c r="J24" s="98" t="str">
        <f t="shared" si="2"/>
        <v>-</v>
      </c>
      <c r="K24" s="99" t="str">
        <f t="shared" si="3"/>
        <v>110.00%</v>
      </c>
      <c r="L24" s="100" t="str">
        <f t="shared" si="4"/>
        <v>Sangat Baik</v>
      </c>
      <c r="M24" s="101" t="str">
        <f t="shared" si="5"/>
        <v>120.0</v>
      </c>
      <c r="N24" s="62">
        <v>1.0</v>
      </c>
      <c r="O24" s="105"/>
      <c r="P24" s="103"/>
      <c r="Q24" s="103"/>
      <c r="R24" s="103"/>
      <c r="S24" s="103"/>
      <c r="T24" s="103"/>
    </row>
    <row r="25" ht="46.5" customHeight="1">
      <c r="A25" s="62" t="str">
        <f>'1. SKP JPT (M.I)'!A25</f>
        <v>9</v>
      </c>
      <c r="B25" s="94" t="str">
        <f>VLOOKUP(A25,'1. SKP JPT (M.I)'!$A$17:$G$105,2,0)</f>
        <v> </v>
      </c>
      <c r="C25" s="95" t="str">
        <f>VLOOKUP(A25,'1. SKP JPT (M.I)'!$A$17:$G$105,4,0)</f>
        <v> </v>
      </c>
      <c r="D25" s="96" t="str">
        <f>VLOOKUP(A25,'1. SKP JPT (M.I)'!$A$17:$H$30,6,0)</f>
        <v> </v>
      </c>
      <c r="E25" s="97" t="str">
        <f>VLOOKUP(A25,'1. SKP JPT (M.I)'!$A$17:$H$30,7,0)</f>
        <v> </v>
      </c>
      <c r="F25" s="62" t="s">
        <v>37</v>
      </c>
      <c r="G25" s="62" t="s">
        <v>33</v>
      </c>
      <c r="H25" s="62" t="s">
        <v>74</v>
      </c>
      <c r="I25" s="98" t="str">
        <f t="shared" si="1"/>
        <v>#VALUE!</v>
      </c>
      <c r="J25" s="98" t="str">
        <f t="shared" si="2"/>
        <v>-</v>
      </c>
      <c r="K25" s="99" t="str">
        <f t="shared" si="3"/>
        <v>110.00%</v>
      </c>
      <c r="L25" s="100" t="str">
        <f t="shared" si="4"/>
        <v>Sangat Baik</v>
      </c>
      <c r="M25" s="101" t="str">
        <f t="shared" si="5"/>
        <v>120.0</v>
      </c>
      <c r="N25" s="62">
        <v>1.0</v>
      </c>
      <c r="O25" s="105"/>
      <c r="P25" s="103"/>
      <c r="Q25" s="103"/>
      <c r="R25" s="103"/>
      <c r="S25" s="103"/>
      <c r="T25" s="103"/>
    </row>
    <row r="26" ht="46.5" customHeight="1">
      <c r="A26" s="62" t="str">
        <f>'1. SKP JPT (M.I)'!A26</f>
        <v>10</v>
      </c>
      <c r="B26" s="94" t="str">
        <f>VLOOKUP(A26,'1. SKP JPT (M.I)'!$A$17:$G$105,2,0)</f>
        <v> </v>
      </c>
      <c r="C26" s="95" t="str">
        <f>VLOOKUP(A26,'1. SKP JPT (M.I)'!$A$17:$G$105,4,0)</f>
        <v> </v>
      </c>
      <c r="D26" s="96" t="str">
        <f>VLOOKUP(A26,'1. SKP JPT (M.I)'!$A$17:$H$30,6,0)</f>
        <v> </v>
      </c>
      <c r="E26" s="97" t="str">
        <f>VLOOKUP(A26,'1. SKP JPT (M.I)'!$A$17:$H$30,7,0)</f>
        <v> </v>
      </c>
      <c r="F26" s="62" t="s">
        <v>37</v>
      </c>
      <c r="G26" s="62" t="s">
        <v>33</v>
      </c>
      <c r="H26" s="62" t="s">
        <v>74</v>
      </c>
      <c r="I26" s="98" t="str">
        <f t="shared" si="1"/>
        <v>#VALUE!</v>
      </c>
      <c r="J26" s="98" t="str">
        <f t="shared" si="2"/>
        <v>-</v>
      </c>
      <c r="K26" s="99" t="str">
        <f t="shared" si="3"/>
        <v>110.00%</v>
      </c>
      <c r="L26" s="100" t="str">
        <f t="shared" si="4"/>
        <v>Sangat Baik</v>
      </c>
      <c r="M26" s="101" t="str">
        <f t="shared" si="5"/>
        <v>120.0</v>
      </c>
      <c r="N26" s="62">
        <v>1.0</v>
      </c>
      <c r="O26" s="105"/>
      <c r="P26" s="103"/>
      <c r="Q26" s="103"/>
      <c r="R26" s="103"/>
      <c r="S26" s="103"/>
      <c r="T26" s="103"/>
    </row>
    <row r="27" ht="46.5" customHeight="1">
      <c r="A27" s="62" t="str">
        <f>'1. SKP JPT (M.I)'!A27</f>
        <v>11</v>
      </c>
      <c r="B27" s="94" t="str">
        <f>VLOOKUP(A27,'1. SKP JPT (M.I)'!$A$17:$G$105,2,0)</f>
        <v> </v>
      </c>
      <c r="C27" s="95" t="str">
        <f>VLOOKUP(A27,'1. SKP JPT (M.I)'!$A$17:$G$105,4,0)</f>
        <v> </v>
      </c>
      <c r="D27" s="96" t="str">
        <f>VLOOKUP(A27,'1. SKP JPT (M.I)'!$A$17:$H$30,6,0)</f>
        <v> </v>
      </c>
      <c r="E27" s="97" t="str">
        <f>VLOOKUP(A27,'1. SKP JPT (M.I)'!$A$17:$H$30,7,0)</f>
        <v> </v>
      </c>
      <c r="F27" s="62" t="s">
        <v>37</v>
      </c>
      <c r="G27" s="62" t="s">
        <v>33</v>
      </c>
      <c r="H27" s="62" t="s">
        <v>74</v>
      </c>
      <c r="I27" s="98" t="str">
        <f t="shared" si="1"/>
        <v>#VALUE!</v>
      </c>
      <c r="J27" s="98" t="str">
        <f t="shared" si="2"/>
        <v>-</v>
      </c>
      <c r="K27" s="99" t="str">
        <f t="shared" si="3"/>
        <v>110.00%</v>
      </c>
      <c r="L27" s="100" t="str">
        <f t="shared" si="4"/>
        <v>Sangat Baik</v>
      </c>
      <c r="M27" s="101" t="str">
        <f t="shared" si="5"/>
        <v>120.0</v>
      </c>
      <c r="N27" s="62">
        <v>1.0</v>
      </c>
      <c r="O27" s="105"/>
      <c r="P27" s="103"/>
      <c r="Q27" s="103"/>
      <c r="R27" s="103"/>
      <c r="S27" s="103"/>
      <c r="T27" s="103"/>
    </row>
    <row r="28" ht="60.75" customHeight="1">
      <c r="A28" s="62" t="str">
        <f>'1. SKP JPT (M.I)'!A28</f>
        <v>12</v>
      </c>
      <c r="B28" s="94" t="str">
        <f>VLOOKUP(A28,'1. SKP JPT (M.I)'!$A$17:$G$105,2,0)</f>
        <v> </v>
      </c>
      <c r="C28" s="95" t="str">
        <f>VLOOKUP(A28,'1. SKP JPT (M.I)'!$A$17:$G$105,4,0)</f>
        <v> </v>
      </c>
      <c r="D28" s="96" t="str">
        <f>VLOOKUP(A28,'1. SKP JPT (M.I)'!$A$17:$H$30,6,0)</f>
        <v> </v>
      </c>
      <c r="E28" s="97" t="str">
        <f>VLOOKUP(A28,'1. SKP JPT (M.I)'!$A$17:$H$30,7,0)</f>
        <v> </v>
      </c>
      <c r="F28" s="62" t="s">
        <v>37</v>
      </c>
      <c r="G28" s="62" t="s">
        <v>33</v>
      </c>
      <c r="H28" s="62" t="s">
        <v>74</v>
      </c>
      <c r="I28" s="98" t="str">
        <f t="shared" si="1"/>
        <v>#VALUE!</v>
      </c>
      <c r="J28" s="98" t="str">
        <f t="shared" si="2"/>
        <v>-</v>
      </c>
      <c r="K28" s="99" t="str">
        <f t="shared" si="3"/>
        <v>110.00%</v>
      </c>
      <c r="L28" s="100" t="str">
        <f t="shared" si="4"/>
        <v>Sangat Baik</v>
      </c>
      <c r="M28" s="101" t="str">
        <f t="shared" si="5"/>
        <v>120.0</v>
      </c>
      <c r="N28" s="62">
        <v>1.0</v>
      </c>
      <c r="O28" s="105"/>
      <c r="P28" s="103"/>
      <c r="Q28" s="103"/>
      <c r="R28" s="103"/>
      <c r="S28" s="103"/>
      <c r="T28" s="103"/>
    </row>
    <row r="29" ht="46.5" customHeight="1">
      <c r="A29" s="62" t="str">
        <f>'1. SKP JPT (M.I)'!A29</f>
        <v>13</v>
      </c>
      <c r="B29" s="94" t="str">
        <f>VLOOKUP(A29,'1. SKP JPT (M.I)'!$A$17:$G$105,2,0)</f>
        <v> </v>
      </c>
      <c r="C29" s="95" t="str">
        <f>VLOOKUP(A29,'1. SKP JPT (M.I)'!$A$17:$G$105,4,0)</f>
        <v> </v>
      </c>
      <c r="D29" s="96"/>
      <c r="E29" s="62" t="str">
        <f>VLOOKUP(A29,'1. SKP JPT (M.I)'!$A$17:$H$30,7,0)</f>
        <v> </v>
      </c>
      <c r="F29" s="62" t="s">
        <v>37</v>
      </c>
      <c r="G29" s="62" t="s">
        <v>33</v>
      </c>
      <c r="H29" s="62" t="s">
        <v>74</v>
      </c>
      <c r="I29" s="98" t="str">
        <f t="shared" si="1"/>
        <v>#VALUE!</v>
      </c>
      <c r="J29" s="98" t="str">
        <f t="shared" si="2"/>
        <v>-</v>
      </c>
      <c r="K29" s="99" t="str">
        <f t="shared" si="3"/>
        <v>110.00%</v>
      </c>
      <c r="L29" s="100" t="str">
        <f t="shared" si="4"/>
        <v>Sangat Baik</v>
      </c>
      <c r="M29" s="101" t="str">
        <f t="shared" si="5"/>
        <v>120.0</v>
      </c>
      <c r="N29" s="62">
        <v>2.0</v>
      </c>
      <c r="O29" s="107"/>
      <c r="P29" s="103"/>
      <c r="Q29" s="103"/>
      <c r="R29" s="103"/>
      <c r="S29" s="103"/>
      <c r="T29" s="103"/>
    </row>
    <row r="30" ht="46.5" customHeight="1">
      <c r="A30" s="45" t="s">
        <v>34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5"/>
      <c r="P30" s="87"/>
      <c r="Q30" s="87"/>
      <c r="R30" s="87"/>
      <c r="S30" s="87"/>
      <c r="T30" s="87"/>
    </row>
    <row r="31" ht="15.0" customHeight="1">
      <c r="A31" s="29" t="s">
        <v>54</v>
      </c>
      <c r="B31" s="29" t="s">
        <v>55</v>
      </c>
      <c r="C31" s="29" t="s">
        <v>56</v>
      </c>
      <c r="D31" s="32" t="s">
        <v>57</v>
      </c>
      <c r="E31" s="15"/>
      <c r="F31" s="88" t="s">
        <v>58</v>
      </c>
      <c r="G31" s="29" t="s">
        <v>59</v>
      </c>
      <c r="H31" s="29" t="s">
        <v>60</v>
      </c>
      <c r="I31" s="89" t="s">
        <v>61</v>
      </c>
      <c r="J31" s="89" t="s">
        <v>62</v>
      </c>
      <c r="K31" s="89" t="s">
        <v>63</v>
      </c>
      <c r="L31" s="89" t="s">
        <v>64</v>
      </c>
      <c r="M31" s="89" t="s">
        <v>75</v>
      </c>
      <c r="N31" s="89" t="s">
        <v>65</v>
      </c>
      <c r="O31" s="89" t="s">
        <v>67</v>
      </c>
      <c r="P31" s="90"/>
      <c r="Q31" s="90"/>
      <c r="R31" s="90"/>
      <c r="S31" s="90"/>
      <c r="T31" s="90"/>
    </row>
    <row r="32" ht="30.0" customHeight="1">
      <c r="A32" s="34"/>
      <c r="B32" s="34"/>
      <c r="C32" s="34"/>
      <c r="D32" s="37" t="s">
        <v>68</v>
      </c>
      <c r="E32" s="37" t="s">
        <v>76</v>
      </c>
      <c r="F32" s="108" t="s">
        <v>70</v>
      </c>
      <c r="G32" s="34"/>
      <c r="H32" s="34"/>
      <c r="I32" s="34"/>
      <c r="J32" s="34"/>
      <c r="K32" s="34"/>
      <c r="L32" s="34"/>
      <c r="M32" s="34"/>
      <c r="N32" s="34"/>
      <c r="O32" s="34"/>
      <c r="P32" s="90"/>
      <c r="Q32" s="90"/>
      <c r="R32" s="90"/>
      <c r="S32" s="90"/>
      <c r="T32" s="90"/>
    </row>
    <row r="33" ht="15.75" customHeight="1">
      <c r="A33" s="58">
        <v>1.0</v>
      </c>
      <c r="B33" s="95" t="str">
        <f>VLOOKUP(A33,'1. SKP JPT (M.I)'!$A$32:$H$39,2,0)</f>
        <v>a1</v>
      </c>
      <c r="C33" s="109" t="str">
        <f>VLOOKUP(A33,'1. SKP JPT (M.I)'!$A$32:$H$39,4,0)</f>
        <v>b1</v>
      </c>
      <c r="D33" s="109" t="str">
        <f>VLOOKUP(A33,'1. SKP JPT (M.I)'!$A$32:$H$39,6,0)</f>
        <v>-</v>
      </c>
      <c r="E33" s="58" t="str">
        <f>VLOOKUP(A33,'1. SKP JPT (M.I)'!$A$32:$H$39,7,0)</f>
        <v>-</v>
      </c>
      <c r="F33" s="62" t="s">
        <v>37</v>
      </c>
      <c r="G33" s="58"/>
      <c r="H33" s="110" t="s">
        <v>74</v>
      </c>
      <c r="I33" s="111" t="str">
        <f t="shared" ref="I33:I40" si="7">IF(COUNT(D33:E33)&gt;1,"-",IF(H33="Normal",G33/E33,(1+(1-(G33/E33)))))</f>
        <v>#VALUE!</v>
      </c>
      <c r="J33" s="111" t="str">
        <f t="shared" ref="J33:J40" si="8">IF(COUNT(D33:E33)&lt;2,"-",IF(COUNT(D33:E33)=2,IF(H33="Normal",(IF(G33&gt;E33,G33/E33*100%,IF(G33&lt;D33,G33/D33*100%,IF(AND(G33&gt;=D33,G33&lt;=E33),100%,"-")))),IF(H33="Khusus",IF(G33&gt;E33,(1+(1-(G33/E33)))*100%,IF(G33&lt;D33,(1+(1-(G33/D33)))*100%,IF(AND(G33&gt;=D33,G33&lt;=E33),100%,"-")))))))</f>
        <v>-</v>
      </c>
      <c r="K33" s="112" t="str">
        <f t="shared" ref="K33:K40" si="9">IF(COUNT(D33:E33)=1,ROUND(IF(I33&gt;110%,110%,IF(I33&lt;=0,0,I33)),2),ROUND(IF(J33&gt;110%,110%,IF(J33&lt;=0,0,J33)),2))</f>
        <v>110.00%</v>
      </c>
      <c r="L33" s="110" t="str">
        <f t="shared" ref="L33:L40" si="10">IF(K33&lt;=59%,"Sangat Kurang",IF(AND(K33&lt;=79%,K33&gt;=60%),"Kurang",IF(AND(K33&lt;=99%,K33&gt;=80%),"Cukup",IF(K33=100%,"Baik",IF(K33&gt;=101%,"Sangat Baik")))))</f>
        <v>Sangat Baik</v>
      </c>
      <c r="M33" s="113"/>
      <c r="N33" s="114" t="str">
        <f t="shared" ref="N33:N40" si="11">IF(AND(F33="MAX",E33=G33),120,IF(L33="Sangat Baik",IF((110+(((120-110)/(110-101))*((K33*100)-101)))&lt;=120,110+(((120-110)/(110-101))*((K33*100)-101)),120),IF(L33="Baik",109,IF(L33="Cukup",70+(((89-70)/(99-80))*((K33*100)-80)),IF(L33="Kurang",50+(((69-50)/(79-60))*((K33*100)-60)),IF(L33="Sangat Kurang",K33/59%*49))))))</f>
        <v>120.0</v>
      </c>
      <c r="O33" s="115" t="str">
        <f t="shared" ref="O33:O40" si="12">IF(L33="Sangat Baik",((100/100)*(M33/100)*N33),IF(L33="Baik",((80/100)*(M33/100)*N33),IF(L33="Cukup",((60/100)*(M33/100)*N33),IF(L33="Kurang",((40/100)*(M33/100)*N33),IF(L33="Sangat Kurang",((20/100)*(M33/100)*N33))))))</f>
        <v>0.000</v>
      </c>
      <c r="P33" s="116"/>
      <c r="Q33" s="116"/>
      <c r="R33" s="116"/>
      <c r="S33" s="116"/>
      <c r="T33" s="116"/>
    </row>
    <row r="34" ht="15.75" hidden="1" customHeight="1">
      <c r="A34" s="58">
        <v>2.0</v>
      </c>
      <c r="B34" s="95" t="str">
        <f>VLOOKUP(A34,'1. SKP JPT (M.I)'!$A$32:$H$39,2,0)</f>
        <v>a2</v>
      </c>
      <c r="C34" s="109" t="str">
        <f>VLOOKUP(A34,'1. SKP JPT (M.I)'!$A$32:$H$39,4,0)</f>
        <v>b2</v>
      </c>
      <c r="D34" s="109" t="str">
        <f>VLOOKUP(A34,'1. SKP JPT (M.I)'!$A$32:$H$39,6,0)</f>
        <v>-</v>
      </c>
      <c r="E34" s="58" t="str">
        <f>VLOOKUP(A34,'1. SKP JPT (M.I)'!$A$32:$H$39,7,0)</f>
        <v>-</v>
      </c>
      <c r="F34" s="62" t="s">
        <v>37</v>
      </c>
      <c r="G34" s="58"/>
      <c r="H34" s="58" t="s">
        <v>74</v>
      </c>
      <c r="I34" s="98" t="str">
        <f t="shared" si="7"/>
        <v>#VALUE!</v>
      </c>
      <c r="J34" s="98" t="str">
        <f t="shared" si="8"/>
        <v>-</v>
      </c>
      <c r="K34" s="99" t="str">
        <f t="shared" si="9"/>
        <v>110.00%</v>
      </c>
      <c r="L34" s="58" t="str">
        <f t="shared" si="10"/>
        <v>Sangat Baik</v>
      </c>
      <c r="M34" s="100"/>
      <c r="N34" s="117" t="str">
        <f t="shared" si="11"/>
        <v>120.0</v>
      </c>
      <c r="O34" s="115" t="str">
        <f t="shared" si="12"/>
        <v>0.000</v>
      </c>
      <c r="P34" s="116"/>
      <c r="Q34" s="116"/>
      <c r="R34" s="116"/>
      <c r="S34" s="116"/>
      <c r="T34" s="116"/>
    </row>
    <row r="35" ht="15.75" hidden="1" customHeight="1">
      <c r="A35" s="58">
        <v>3.0</v>
      </c>
      <c r="B35" s="95" t="str">
        <f>VLOOKUP(A35,'1. SKP JPT (M.I)'!$A$32:$H$39,2,0)</f>
        <v>a3</v>
      </c>
      <c r="C35" s="109" t="str">
        <f>VLOOKUP(A35,'1. SKP JPT (M.I)'!$A$32:$H$39,4,0)</f>
        <v>b3</v>
      </c>
      <c r="D35" s="109" t="str">
        <f>VLOOKUP(A35,'1. SKP JPT (M.I)'!$A$32:$H$39,6,0)</f>
        <v>-</v>
      </c>
      <c r="E35" s="58" t="str">
        <f>VLOOKUP(A35,'1. SKP JPT (M.I)'!$A$32:$H$39,7,0)</f>
        <v>-</v>
      </c>
      <c r="F35" s="62" t="s">
        <v>37</v>
      </c>
      <c r="G35" s="58"/>
      <c r="H35" s="58" t="s">
        <v>77</v>
      </c>
      <c r="I35" s="98" t="str">
        <f t="shared" si="7"/>
        <v>#VALUE!</v>
      </c>
      <c r="J35" s="98" t="str">
        <f t="shared" si="8"/>
        <v>-</v>
      </c>
      <c r="K35" s="99" t="str">
        <f t="shared" si="9"/>
        <v>110.00%</v>
      </c>
      <c r="L35" s="58" t="str">
        <f t="shared" si="10"/>
        <v>Sangat Baik</v>
      </c>
      <c r="M35" s="100"/>
      <c r="N35" s="117" t="str">
        <f t="shared" si="11"/>
        <v>120.0</v>
      </c>
      <c r="O35" s="115" t="str">
        <f t="shared" si="12"/>
        <v>0.000</v>
      </c>
      <c r="P35" s="116"/>
      <c r="Q35" s="116"/>
      <c r="R35" s="116"/>
      <c r="S35" s="116"/>
      <c r="T35" s="116"/>
    </row>
    <row r="36" ht="15.75" hidden="1" customHeight="1">
      <c r="A36" s="58">
        <v>4.0</v>
      </c>
      <c r="B36" s="95" t="str">
        <f>VLOOKUP(A36,'1. SKP JPT (M.I)'!$A$32:$H$39,2,0)</f>
        <v>a4</v>
      </c>
      <c r="C36" s="109" t="str">
        <f>VLOOKUP(A36,'1. SKP JPT (M.I)'!$A$32:$H$39,4,0)</f>
        <v>b4</v>
      </c>
      <c r="D36" s="109" t="str">
        <f>VLOOKUP(A36,'1. SKP JPT (M.I)'!$A$32:$H$39,6,0)</f>
        <v>-</v>
      </c>
      <c r="E36" s="58" t="str">
        <f>VLOOKUP(A36,'1. SKP JPT (M.I)'!$A$32:$H$39,7,0)</f>
        <v>-</v>
      </c>
      <c r="F36" s="62" t="s">
        <v>37</v>
      </c>
      <c r="G36" s="58"/>
      <c r="H36" s="58" t="s">
        <v>74</v>
      </c>
      <c r="I36" s="98" t="str">
        <f t="shared" si="7"/>
        <v>#VALUE!</v>
      </c>
      <c r="J36" s="98" t="str">
        <f t="shared" si="8"/>
        <v>-</v>
      </c>
      <c r="K36" s="99" t="str">
        <f t="shared" si="9"/>
        <v>110.00%</v>
      </c>
      <c r="L36" s="58" t="str">
        <f t="shared" si="10"/>
        <v>Sangat Baik</v>
      </c>
      <c r="M36" s="100"/>
      <c r="N36" s="117" t="str">
        <f t="shared" si="11"/>
        <v>120.0</v>
      </c>
      <c r="O36" s="115" t="str">
        <f t="shared" si="12"/>
        <v>0.000</v>
      </c>
      <c r="P36" s="116"/>
      <c r="Q36" s="116"/>
      <c r="R36" s="116"/>
      <c r="S36" s="116"/>
      <c r="T36" s="116"/>
    </row>
    <row r="37" ht="15.75" hidden="1" customHeight="1">
      <c r="A37" s="58">
        <v>5.0</v>
      </c>
      <c r="B37" s="95" t="str">
        <f>VLOOKUP(A37,'1. SKP JPT (M.I)'!$A$32:$H$39,2,0)</f>
        <v>a5</v>
      </c>
      <c r="C37" s="109" t="str">
        <f>VLOOKUP(A37,'1. SKP JPT (M.I)'!$A$32:$H$39,4,0)</f>
        <v>b5</v>
      </c>
      <c r="D37" s="109" t="str">
        <f>VLOOKUP(A37,'1. SKP JPT (M.I)'!$A$32:$H$39,6,0)</f>
        <v>-</v>
      </c>
      <c r="E37" s="58" t="str">
        <f>VLOOKUP(A37,'1. SKP JPT (M.I)'!$A$32:$H$39,7,0)</f>
        <v>-</v>
      </c>
      <c r="F37" s="62" t="s">
        <v>37</v>
      </c>
      <c r="G37" s="58"/>
      <c r="H37" s="58" t="s">
        <v>77</v>
      </c>
      <c r="I37" s="98" t="str">
        <f t="shared" si="7"/>
        <v>#VALUE!</v>
      </c>
      <c r="J37" s="98" t="str">
        <f t="shared" si="8"/>
        <v>-</v>
      </c>
      <c r="K37" s="99" t="str">
        <f t="shared" si="9"/>
        <v>110.00%</v>
      </c>
      <c r="L37" s="58" t="str">
        <f t="shared" si="10"/>
        <v>Sangat Baik</v>
      </c>
      <c r="M37" s="100"/>
      <c r="N37" s="117" t="str">
        <f t="shared" si="11"/>
        <v>120.0</v>
      </c>
      <c r="O37" s="115" t="str">
        <f t="shared" si="12"/>
        <v>0.000</v>
      </c>
      <c r="P37" s="116"/>
      <c r="Q37" s="116"/>
      <c r="R37" s="116"/>
      <c r="S37" s="116"/>
      <c r="T37" s="116"/>
    </row>
    <row r="38" ht="15.75" hidden="1" customHeight="1">
      <c r="A38" s="58">
        <v>6.0</v>
      </c>
      <c r="B38" s="95" t="str">
        <f>VLOOKUP(A38,'1. SKP JPT (M.I)'!$A$32:$H$39,2,0)</f>
        <v>a6</v>
      </c>
      <c r="C38" s="109" t="str">
        <f>VLOOKUP(A38,'1. SKP JPT (M.I)'!$A$32:$H$39,4,0)</f>
        <v>b6</v>
      </c>
      <c r="D38" s="109" t="str">
        <f>VLOOKUP(A38,'1. SKP JPT (M.I)'!$A$32:$H$39,6,0)</f>
        <v>-</v>
      </c>
      <c r="E38" s="58" t="str">
        <f>VLOOKUP(A38,'1. SKP JPT (M.I)'!$A$32:$H$39,7,0)</f>
        <v>-</v>
      </c>
      <c r="F38" s="62" t="s">
        <v>37</v>
      </c>
      <c r="G38" s="58"/>
      <c r="H38" s="58" t="s">
        <v>74</v>
      </c>
      <c r="I38" s="98" t="str">
        <f t="shared" si="7"/>
        <v>#VALUE!</v>
      </c>
      <c r="J38" s="98" t="str">
        <f t="shared" si="8"/>
        <v>-</v>
      </c>
      <c r="K38" s="99" t="str">
        <f t="shared" si="9"/>
        <v>110.00%</v>
      </c>
      <c r="L38" s="58" t="str">
        <f t="shared" si="10"/>
        <v>Sangat Baik</v>
      </c>
      <c r="M38" s="100"/>
      <c r="N38" s="117" t="str">
        <f t="shared" si="11"/>
        <v>120.0</v>
      </c>
      <c r="O38" s="115" t="str">
        <f t="shared" si="12"/>
        <v>0.000</v>
      </c>
      <c r="P38" s="116"/>
      <c r="Q38" s="116"/>
      <c r="R38" s="116"/>
      <c r="S38" s="116"/>
      <c r="T38" s="116"/>
    </row>
    <row r="39" ht="15.75" hidden="1" customHeight="1">
      <c r="A39" s="58">
        <v>7.0</v>
      </c>
      <c r="B39" s="95" t="str">
        <f>VLOOKUP(A39,'1. SKP JPT (M.I)'!$A$32:$H$39,2,0)</f>
        <v>a7</v>
      </c>
      <c r="C39" s="109" t="str">
        <f>VLOOKUP(A39,'1. SKP JPT (M.I)'!$A$32:$H$39,4,0)</f>
        <v>b7</v>
      </c>
      <c r="D39" s="109" t="str">
        <f>VLOOKUP(A39,'1. SKP JPT (M.I)'!$A$32:$H$39,6,0)</f>
        <v>-</v>
      </c>
      <c r="E39" s="58" t="str">
        <f>VLOOKUP(A39,'1. SKP JPT (M.I)'!$A$32:$H$39,7,0)</f>
        <v>-</v>
      </c>
      <c r="F39" s="62" t="s">
        <v>37</v>
      </c>
      <c r="G39" s="58"/>
      <c r="H39" s="58" t="s">
        <v>74</v>
      </c>
      <c r="I39" s="98" t="str">
        <f t="shared" si="7"/>
        <v>#VALUE!</v>
      </c>
      <c r="J39" s="98" t="str">
        <f t="shared" si="8"/>
        <v>-</v>
      </c>
      <c r="K39" s="99" t="str">
        <f t="shared" si="9"/>
        <v>110.00%</v>
      </c>
      <c r="L39" s="58" t="str">
        <f t="shared" si="10"/>
        <v>Sangat Baik</v>
      </c>
      <c r="M39" s="100"/>
      <c r="N39" s="117" t="str">
        <f t="shared" si="11"/>
        <v>120.0</v>
      </c>
      <c r="O39" s="115" t="str">
        <f t="shared" si="12"/>
        <v>0.000</v>
      </c>
      <c r="P39" s="116"/>
      <c r="Q39" s="116"/>
      <c r="R39" s="116"/>
      <c r="S39" s="116"/>
      <c r="T39" s="116"/>
    </row>
    <row r="40" ht="15.75" hidden="1" customHeight="1">
      <c r="A40" s="58">
        <v>8.0</v>
      </c>
      <c r="B40" s="95" t="str">
        <f>VLOOKUP(A40,'1. SKP JPT (M.I)'!$A$32:$H$39,2,0)</f>
        <v>a8</v>
      </c>
      <c r="C40" s="109" t="str">
        <f>VLOOKUP(A40,'1. SKP JPT (M.I)'!$A$32:$H$39,4,0)</f>
        <v>b8</v>
      </c>
      <c r="D40" s="109" t="str">
        <f>VLOOKUP(A40,'1. SKP JPT (M.I)'!$A$32:$H$39,6,0)</f>
        <v>-</v>
      </c>
      <c r="E40" s="58" t="str">
        <f>VLOOKUP(A40,'1. SKP JPT (M.I)'!$A$32:$H$39,7,0)</f>
        <v>-</v>
      </c>
      <c r="F40" s="62" t="s">
        <v>37</v>
      </c>
      <c r="G40" s="58"/>
      <c r="H40" s="58" t="s">
        <v>74</v>
      </c>
      <c r="I40" s="98" t="str">
        <f t="shared" si="7"/>
        <v>#VALUE!</v>
      </c>
      <c r="J40" s="98" t="str">
        <f t="shared" si="8"/>
        <v>-</v>
      </c>
      <c r="K40" s="99" t="str">
        <f t="shared" si="9"/>
        <v>110.00%</v>
      </c>
      <c r="L40" s="58" t="str">
        <f t="shared" si="10"/>
        <v>Sangat Baik</v>
      </c>
      <c r="M40" s="100"/>
      <c r="N40" s="117" t="str">
        <f t="shared" si="11"/>
        <v>120.0</v>
      </c>
      <c r="O40" s="115" t="str">
        <f t="shared" si="12"/>
        <v>0.000</v>
      </c>
      <c r="P40" s="116"/>
      <c r="Q40" s="116"/>
      <c r="R40" s="116"/>
      <c r="S40" s="116"/>
      <c r="T40" s="116"/>
    </row>
    <row r="41" ht="15.0" customHeight="1">
      <c r="A41" s="118" t="s">
        <v>78</v>
      </c>
      <c r="B41" s="119"/>
      <c r="C41" s="119"/>
      <c r="D41" s="119"/>
      <c r="E41" s="119"/>
      <c r="F41" s="120"/>
      <c r="G41" s="119"/>
      <c r="H41" s="119"/>
      <c r="I41" s="119"/>
      <c r="J41" s="119"/>
      <c r="K41" s="119"/>
      <c r="L41" s="119"/>
      <c r="M41" s="119"/>
      <c r="N41" s="121"/>
      <c r="O41" s="120" t="str">
        <f>IF(SUM(O33:O40)&gt;=10,10,SUM(O33:O40))</f>
        <v>0.000</v>
      </c>
      <c r="P41" s="116"/>
      <c r="Q41" s="116"/>
      <c r="R41" s="116"/>
      <c r="S41" s="116"/>
      <c r="T41" s="116"/>
    </row>
    <row r="42" ht="15.0" customHeight="1">
      <c r="A42" s="122" t="s">
        <v>79</v>
      </c>
      <c r="B42" s="123"/>
      <c r="C42" s="123"/>
      <c r="D42" s="123"/>
      <c r="E42" s="123"/>
      <c r="F42" s="120"/>
      <c r="G42" s="123"/>
      <c r="H42" s="123"/>
      <c r="I42" s="123"/>
      <c r="J42" s="123"/>
      <c r="K42" s="123"/>
      <c r="L42" s="123"/>
      <c r="M42" s="123"/>
      <c r="N42" s="124"/>
      <c r="O42" s="120" t="str">
        <f>O17+O41</f>
        <v>120.000</v>
      </c>
      <c r="P42" s="116"/>
      <c r="Q42" s="116"/>
      <c r="R42" s="116"/>
      <c r="S42" s="116"/>
      <c r="T42" s="116"/>
    </row>
    <row r="43" ht="15.0" customHeight="1">
      <c r="A43" s="76"/>
      <c r="B43" s="103"/>
      <c r="C43" s="76"/>
      <c r="D43" s="76"/>
      <c r="E43" s="76"/>
      <c r="F43" s="125"/>
      <c r="G43" s="76"/>
      <c r="H43" s="76"/>
      <c r="I43" s="126"/>
      <c r="J43" s="126"/>
      <c r="K43" s="127"/>
      <c r="L43" s="76"/>
      <c r="M43" s="116"/>
      <c r="N43" s="128"/>
      <c r="O43" s="125"/>
      <c r="P43" s="116"/>
      <c r="Q43" s="116"/>
      <c r="R43" s="116"/>
      <c r="S43" s="116"/>
      <c r="T43" s="116"/>
    </row>
    <row r="44" ht="15.0" customHeight="1">
      <c r="A44" s="76"/>
      <c r="B44" s="103"/>
      <c r="C44" s="76"/>
      <c r="D44" s="76"/>
      <c r="E44" s="76"/>
      <c r="F44" s="125"/>
      <c r="G44" s="76"/>
      <c r="H44" s="76"/>
      <c r="I44" s="126"/>
      <c r="J44" s="126"/>
      <c r="K44" s="127"/>
      <c r="L44" s="76"/>
      <c r="M44" s="116"/>
      <c r="N44" s="128"/>
      <c r="O44" s="125"/>
      <c r="P44" s="116"/>
      <c r="Q44" s="116"/>
      <c r="R44" s="116"/>
      <c r="S44" s="116"/>
      <c r="T44" s="116"/>
    </row>
    <row r="45" ht="15.75" customHeight="1">
      <c r="A45" s="76"/>
      <c r="B45" s="103"/>
      <c r="C45" s="76"/>
      <c r="D45" s="76"/>
      <c r="E45" s="76"/>
      <c r="F45" s="125"/>
      <c r="G45" s="76"/>
      <c r="H45" s="76"/>
      <c r="I45" s="126"/>
      <c r="J45" s="126"/>
      <c r="K45" s="127"/>
      <c r="L45" s="76"/>
      <c r="N45" s="9" t="s">
        <v>80</v>
      </c>
    </row>
    <row r="46" ht="15.75" customHeight="1">
      <c r="A46" s="76"/>
    </row>
    <row r="47" ht="15.75" customHeight="1">
      <c r="A47" s="76"/>
    </row>
    <row r="48" ht="15.75" customHeight="1">
      <c r="A48" s="76"/>
    </row>
    <row r="49" ht="15.75" customHeight="1">
      <c r="A49" s="76"/>
    </row>
    <row r="50" ht="15.75" customHeight="1">
      <c r="A50" s="76"/>
      <c r="N50" s="8" t="str">
        <f>'1. SKP JPT (M.I)'!E8</f>
        <v>Anu</v>
      </c>
    </row>
    <row r="51" ht="15.75" customHeight="1">
      <c r="A51" s="76"/>
    </row>
    <row r="52" ht="15.75" customHeight="1">
      <c r="A52" s="76"/>
    </row>
    <row r="53" ht="15.75" customHeight="1">
      <c r="A53" s="76"/>
    </row>
    <row r="54" ht="15.75" customHeight="1">
      <c r="A54" s="76"/>
    </row>
    <row r="55" ht="15.75" customHeight="1">
      <c r="A55" s="76"/>
    </row>
    <row r="56" ht="15.75" customHeight="1">
      <c r="A56" s="76"/>
    </row>
    <row r="57" ht="15.75" customHeight="1">
      <c r="A57" s="76"/>
    </row>
    <row r="58" ht="15.75" customHeight="1">
      <c r="A58" s="76"/>
    </row>
    <row r="59" ht="15.75" customHeight="1">
      <c r="A59" s="76"/>
    </row>
    <row r="60" ht="15.75" customHeight="1">
      <c r="A60" s="76"/>
    </row>
    <row r="61" ht="15.75" customHeight="1">
      <c r="A61" s="76"/>
    </row>
    <row r="62" ht="15.75" customHeight="1">
      <c r="A62" s="76"/>
    </row>
    <row r="63" ht="15.75" customHeight="1">
      <c r="A63" s="76"/>
    </row>
    <row r="64" ht="15.75" customHeight="1">
      <c r="A64" s="76"/>
    </row>
    <row r="65" ht="15.75" customHeight="1">
      <c r="A65" s="76"/>
    </row>
    <row r="66" ht="15.75" customHeight="1">
      <c r="A66" s="76"/>
    </row>
    <row r="67" ht="15.75" customHeight="1">
      <c r="A67" s="76"/>
    </row>
    <row r="68" ht="15.75" customHeight="1">
      <c r="A68" s="76"/>
    </row>
    <row r="69" ht="15.75" customHeight="1">
      <c r="A69" s="76"/>
    </row>
    <row r="70" ht="15.75" customHeight="1">
      <c r="A70" s="76"/>
    </row>
    <row r="71" ht="15.75" customHeight="1">
      <c r="A71" s="76"/>
    </row>
    <row r="72" ht="15.75" customHeight="1">
      <c r="A72" s="76"/>
    </row>
    <row r="73" ht="15.75" customHeight="1">
      <c r="A73" s="76"/>
    </row>
    <row r="74" ht="15.75" customHeight="1">
      <c r="A74" s="76"/>
    </row>
    <row r="75" ht="15.75" customHeight="1">
      <c r="A75" s="76"/>
    </row>
    <row r="76" ht="15.75" customHeight="1">
      <c r="A76" s="76"/>
    </row>
    <row r="77" ht="15.75" customHeight="1">
      <c r="A77" s="76"/>
    </row>
    <row r="78" ht="15.75" customHeight="1">
      <c r="A78" s="76"/>
    </row>
    <row r="79" ht="15.75" customHeight="1">
      <c r="A79" s="76"/>
    </row>
    <row r="80" ht="15.75" customHeight="1">
      <c r="A80" s="76"/>
    </row>
    <row r="81" ht="15.75" customHeight="1">
      <c r="A81" s="76"/>
    </row>
    <row r="82" ht="15.75" customHeight="1">
      <c r="A82" s="76"/>
    </row>
    <row r="83" ht="15.75" customHeight="1">
      <c r="A83" s="76"/>
    </row>
    <row r="84" ht="15.75" customHeight="1">
      <c r="A84" s="76"/>
    </row>
    <row r="85" ht="15.75" customHeight="1">
      <c r="A85" s="76"/>
    </row>
    <row r="86" ht="15.75" customHeight="1">
      <c r="A86" s="76"/>
    </row>
    <row r="87" ht="15.75" customHeight="1">
      <c r="A87" s="76"/>
    </row>
    <row r="88" ht="15.75" customHeight="1">
      <c r="A88" s="76"/>
    </row>
    <row r="89" ht="15.75" customHeight="1">
      <c r="A89" s="76"/>
    </row>
    <row r="90" ht="15.75" customHeight="1">
      <c r="A90" s="76"/>
    </row>
    <row r="91" ht="15.75" customHeight="1">
      <c r="A91" s="76"/>
    </row>
    <row r="92" ht="15.75" customHeight="1">
      <c r="A92" s="76"/>
    </row>
    <row r="93" ht="15.75" customHeight="1">
      <c r="A93" s="76"/>
    </row>
    <row r="94" ht="15.75" customHeight="1">
      <c r="A94" s="76"/>
    </row>
    <row r="95" ht="15.75" customHeight="1">
      <c r="A95" s="76"/>
    </row>
    <row r="96" ht="15.75" customHeight="1">
      <c r="A96" s="76"/>
    </row>
    <row r="97" ht="15.75" customHeight="1">
      <c r="A97" s="76"/>
    </row>
    <row r="98" ht="15.75" customHeight="1">
      <c r="A98" s="76"/>
    </row>
    <row r="99" ht="15.75" customHeight="1">
      <c r="A99" s="76"/>
    </row>
    <row r="100" ht="15.75" customHeight="1">
      <c r="A100" s="76"/>
    </row>
  </sheetData>
  <mergeCells count="32">
    <mergeCell ref="H31:H32"/>
    <mergeCell ref="I31:I32"/>
    <mergeCell ref="J31:J32"/>
    <mergeCell ref="A30:O30"/>
    <mergeCell ref="K31:K32"/>
    <mergeCell ref="L31:L32"/>
    <mergeCell ref="M31:M32"/>
    <mergeCell ref="N31:N32"/>
    <mergeCell ref="O31:O32"/>
    <mergeCell ref="A31:A32"/>
    <mergeCell ref="B31:B32"/>
    <mergeCell ref="L15:L16"/>
    <mergeCell ref="K15:K16"/>
    <mergeCell ref="C15:C16"/>
    <mergeCell ref="A15:A16"/>
    <mergeCell ref="C31:C32"/>
    <mergeCell ref="G31:G32"/>
    <mergeCell ref="D15:E15"/>
    <mergeCell ref="G15:G16"/>
    <mergeCell ref="H15:H16"/>
    <mergeCell ref="D31:E31"/>
    <mergeCell ref="A5:B6"/>
    <mergeCell ref="A7:F7"/>
    <mergeCell ref="I15:I16"/>
    <mergeCell ref="B15:B16"/>
    <mergeCell ref="J15:J16"/>
    <mergeCell ref="A3:O3"/>
    <mergeCell ref="G7:O7"/>
    <mergeCell ref="O15:O16"/>
    <mergeCell ref="M15:M16"/>
    <mergeCell ref="N15:N16"/>
    <mergeCell ref="A14:O14"/>
  </mergeCells>
  <conditionalFormatting sqref="I17:J29">
    <cfRule type="cellIs" dxfId="0" priority="1" operator="equal">
      <formula>"-"</formula>
    </cfRule>
  </conditionalFormatting>
  <conditionalFormatting sqref="I17:J29">
    <cfRule type="cellIs" dxfId="0" priority="2" operator="equal">
      <formula>0</formula>
    </cfRule>
  </conditionalFormatting>
  <conditionalFormatting sqref="I33:J40">
    <cfRule type="cellIs" dxfId="0" priority="3" operator="equal">
      <formula>"-"</formula>
    </cfRule>
  </conditionalFormatting>
  <conditionalFormatting sqref="I33:J40">
    <cfRule type="cellIs" dxfId="0" priority="4" operator="equal">
      <formula>0</formula>
    </cfRule>
  </conditionalFormatting>
  <dataValidations>
    <dataValidation type="list" allowBlank="1" showErrorMessage="1" sqref="F17:F29 F33:F40">
      <formula1>"MAX,-"</formula1>
    </dataValidation>
    <dataValidation type="list" allowBlank="1" showErrorMessage="1" sqref="H17:H29 H33:H40">
      <formula1>"Normal,Khusus"</formula1>
    </dataValidation>
  </dataValidations>
  <printOptions horizontalCentered="1"/>
  <pageMargins bottom="0.7480314960629921" footer="0.0" header="0.0" left="0.0" right="0.0" top="0.7480314960629921"/>
  <pageSetup paperSize="9" scale="55" orientation="landscape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19.86"/>
    <col customWidth="1" min="3" max="3" width="44.29"/>
    <col customWidth="1" min="4" max="4" width="20.14"/>
    <col customWidth="1" min="5" max="5" width="29.43"/>
    <col customWidth="1" min="6" max="6" width="11.86"/>
    <col customWidth="1" min="7" max="15" width="8.71"/>
    <col customWidth="1" min="16" max="26" width="14.43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0" customHeight="1">
      <c r="A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29" t="s">
        <v>81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78"/>
      <c r="B4" s="129"/>
      <c r="C4" s="130"/>
      <c r="D4" s="130"/>
      <c r="E4" s="130"/>
      <c r="F4" s="13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31" t="str">
        <f>'1. SKP JPT (M.I)'!A5:B6</f>
        <v>#VALUE!</v>
      </c>
      <c r="C5" s="130"/>
      <c r="D5" s="78" t="s">
        <v>2</v>
      </c>
      <c r="E5" s="130"/>
      <c r="F5" s="13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0" customHeight="1">
      <c r="A6" s="10"/>
      <c r="B6" s="10"/>
      <c r="C6" s="78"/>
      <c r="D6" s="132" t="str">
        <f>'1. SKP JPT (M.I)'!D6:G6</f>
        <v>1 Juli s.d. 31 Desember 2021</v>
      </c>
      <c r="F6" s="13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33" t="s">
        <v>4</v>
      </c>
      <c r="B7" s="13"/>
      <c r="C7" s="14"/>
      <c r="D7" s="133" t="s">
        <v>5</v>
      </c>
      <c r="E7" s="13"/>
      <c r="F7" s="1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34" t="s">
        <v>6</v>
      </c>
      <c r="B8" s="15"/>
      <c r="C8" s="135" t="str">
        <f>'1. SKP JPT (M.I)'!C8</f>
        <v>Ana</v>
      </c>
      <c r="D8" s="136" t="s">
        <v>6</v>
      </c>
      <c r="E8" s="137" t="str">
        <f>'1. SKP JPT (M.I)'!E8</f>
        <v>Anu</v>
      </c>
      <c r="F8" s="138"/>
      <c r="G8" s="1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34" t="s">
        <v>9</v>
      </c>
      <c r="B9" s="15"/>
      <c r="C9" s="135" t="str">
        <f>'1. SKP JPT (M.I)'!C9</f>
        <v>1234567899</v>
      </c>
      <c r="D9" s="136" t="s">
        <v>9</v>
      </c>
      <c r="E9" s="137" t="str">
        <f>'1. SKP JPT (M.I)'!E9</f>
        <v>1234567899</v>
      </c>
      <c r="F9" s="139"/>
      <c r="G9" s="1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34" t="s">
        <v>11</v>
      </c>
      <c r="B10" s="15"/>
      <c r="C10" s="135" t="str">
        <f>'1. SKP JPT (M.I)'!C10</f>
        <v>bbbbbbbbbb</v>
      </c>
      <c r="D10" s="136" t="s">
        <v>11</v>
      </c>
      <c r="E10" s="137" t="str">
        <f>'1. SKP JPT (M.I)'!E10</f>
        <v>eeeeee</v>
      </c>
      <c r="F10" s="139"/>
      <c r="G10" s="1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34" t="s">
        <v>14</v>
      </c>
      <c r="B11" s="15"/>
      <c r="C11" s="135" t="str">
        <f>'1. SKP JPT (M.I)'!C11</f>
        <v>ccccccccc</v>
      </c>
      <c r="D11" s="136" t="s">
        <v>14</v>
      </c>
      <c r="E11" s="137" t="str">
        <f>'1. SKP JPT (M.I)'!E11</f>
        <v>ffffffffff</v>
      </c>
      <c r="F11" s="139"/>
      <c r="G11" s="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34" t="s">
        <v>17</v>
      </c>
      <c r="B12" s="15"/>
      <c r="C12" s="135" t="str">
        <f>'1. SKP JPT (M.I)'!C12</f>
        <v>ddddddddd</v>
      </c>
      <c r="D12" s="136" t="s">
        <v>17</v>
      </c>
      <c r="E12" s="137" t="str">
        <f>'1. SKP JPT (M.I)'!E12</f>
        <v>ddddddddd</v>
      </c>
      <c r="F12" s="140"/>
      <c r="G12" s="1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4.75" customHeight="1">
      <c r="A13" s="141" t="s">
        <v>19</v>
      </c>
      <c r="B13" s="142" t="s">
        <v>20</v>
      </c>
      <c r="C13" s="68"/>
      <c r="D13" s="142" t="s">
        <v>21</v>
      </c>
      <c r="E13" s="68"/>
      <c r="F13" s="141" t="s">
        <v>22</v>
      </c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>
      <c r="A14" s="143" t="s">
        <v>26</v>
      </c>
      <c r="B14" s="144" t="s">
        <v>27</v>
      </c>
      <c r="C14" s="40"/>
      <c r="D14" s="144" t="s">
        <v>28</v>
      </c>
      <c r="E14" s="41"/>
      <c r="F14" s="143" t="s">
        <v>29</v>
      </c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>
      <c r="A15" s="145" t="s">
        <v>32</v>
      </c>
      <c r="B15" s="13"/>
      <c r="C15" s="13"/>
      <c r="D15" s="13"/>
      <c r="E15" s="13"/>
      <c r="F15" s="1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31.5" customHeight="1">
      <c r="A16" s="146" t="str">
        <f>'1. SKP JPT (M.I)'!A17</f>
        <v>1</v>
      </c>
      <c r="B16" s="147" t="str">
        <f>VLOOKUP(A16,'1. SKP JPT (M.I)'!$A$17:$E$29,2,0)</f>
        <v> </v>
      </c>
      <c r="C16" s="15"/>
      <c r="D16" s="148" t="str">
        <f>VLOOKUP(A16,'1. SKP JPT (M.I)'!$A$17:$E$29,4,0)</f>
        <v> </v>
      </c>
      <c r="E16" s="13"/>
      <c r="F16" s="149" t="str">
        <f>IF(VLOOKUP(D16,'1. SKP JPT (M.I)'!$D$17:$H$29,3,0)="-",VLOOKUP(D16,'1. SKP JPT (M.I)'!$D$17:$H$29,4,0)&amp;" "&amp;VLOOKUP(D16,'1. SKP JPT (M.I)'!$D$17:$H$29,5,0),VLOOKUP(D16,'1. SKP JPT (M.I)'!$D$17:$H$29,3,0)&amp;" - "&amp;VLOOKUP(D16,'1. SKP JPT (M.I)'!$D$17:$H$29,4,0)&amp;" "&amp;VLOOKUP(D16,'1. SKP JPT (M.I)'!$D$17:$H$29,5,0))</f>
        <v>  -    </v>
      </c>
      <c r="G16" s="33"/>
      <c r="H16" s="33"/>
      <c r="I16" s="33"/>
      <c r="J16" s="33"/>
      <c r="K16" s="33"/>
      <c r="L16" s="33"/>
      <c r="M16" s="33"/>
      <c r="N16" s="33"/>
      <c r="O16" s="33"/>
      <c r="P16" s="150"/>
      <c r="Q16" s="151"/>
      <c r="R16" s="151"/>
      <c r="S16" s="151"/>
      <c r="T16" s="33"/>
      <c r="U16" s="33"/>
      <c r="V16" s="33"/>
      <c r="W16" s="33"/>
      <c r="X16" s="33"/>
      <c r="Y16" s="33"/>
      <c r="Z16" s="33"/>
    </row>
    <row r="17" ht="31.5" customHeight="1">
      <c r="A17" s="146" t="str">
        <f>'1. SKP JPT (M.I)'!A18</f>
        <v>2</v>
      </c>
      <c r="B17" s="147" t="str">
        <f>VLOOKUP(A17,'1. SKP JPT (M.I)'!$A$17:$E$29,2,0)</f>
        <v> </v>
      </c>
      <c r="C17" s="15"/>
      <c r="D17" s="148" t="str">
        <f>VLOOKUP(A17,'1. SKP JPT (M.I)'!$A$17:$E$29,4,0)</f>
        <v> </v>
      </c>
      <c r="E17" s="13"/>
      <c r="F17" s="149" t="str">
        <f>IF(VLOOKUP(D17,'1. SKP JPT (M.I)'!$D$17:$H$29,3,0)="-",VLOOKUP(D17,'1. SKP JPT (M.I)'!$D$17:$H$29,4,0)&amp;" "&amp;VLOOKUP(D17,'1. SKP JPT (M.I)'!$D$17:$H$29,5,0),VLOOKUP(D17,'1. SKP JPT (M.I)'!$D$17:$H$29,3,0)&amp;" - "&amp;VLOOKUP(D17,'1. SKP JPT (M.I)'!$D$17:$H$29,4,0)&amp;" "&amp;VLOOKUP(D17,'1. SKP JPT (M.I)'!$D$17:$H$29,5,0))</f>
        <v>  -    </v>
      </c>
      <c r="G17" s="33"/>
      <c r="H17" s="33"/>
      <c r="I17" s="33"/>
      <c r="J17" s="33"/>
      <c r="K17" s="33"/>
      <c r="L17" s="33"/>
      <c r="M17" s="33"/>
      <c r="N17" s="33"/>
      <c r="O17" s="33"/>
      <c r="P17" s="150"/>
      <c r="Q17" s="151"/>
      <c r="R17" s="151"/>
      <c r="S17" s="151"/>
      <c r="T17" s="33"/>
      <c r="U17" s="150"/>
      <c r="V17" s="150"/>
      <c r="W17" s="150"/>
      <c r="X17" s="152"/>
      <c r="Y17" s="153"/>
      <c r="Z17" s="152"/>
    </row>
    <row r="18" ht="31.5" customHeight="1">
      <c r="A18" s="146" t="str">
        <f>'1. SKP JPT (M.I)'!A19</f>
        <v>3</v>
      </c>
      <c r="B18" s="147" t="str">
        <f>VLOOKUP(A18,'1. SKP JPT (M.I)'!$A$17:$E$29,2,0)</f>
        <v> </v>
      </c>
      <c r="C18" s="15"/>
      <c r="D18" s="148" t="str">
        <f>VLOOKUP(A18,'1. SKP JPT (M.I)'!$A$17:$E$29,4,0)</f>
        <v> </v>
      </c>
      <c r="E18" s="13"/>
      <c r="F18" s="149" t="str">
        <f>IF(VLOOKUP(D18,'1. SKP JPT (M.I)'!$D$17:$H$29,3,0)="-",VLOOKUP(D18,'1. SKP JPT (M.I)'!$D$17:$H$29,4,0)&amp;" "&amp;VLOOKUP(D18,'1. SKP JPT (M.I)'!$D$17:$H$29,5,0),VLOOKUP(D18,'1. SKP JPT (M.I)'!$D$17:$H$29,3,0)&amp;" - "&amp;VLOOKUP(D18,'1. SKP JPT (M.I)'!$D$17:$H$29,4,0)&amp;" "&amp;VLOOKUP(D18,'1. SKP JPT (M.I)'!$D$17:$H$29,5,0))</f>
        <v>  -    </v>
      </c>
      <c r="G18" s="33"/>
      <c r="H18" s="33"/>
      <c r="I18" s="33"/>
      <c r="J18" s="33"/>
      <c r="K18" s="33"/>
      <c r="L18" s="33"/>
      <c r="M18" s="33"/>
      <c r="N18" s="33"/>
      <c r="O18" s="33"/>
      <c r="P18" s="150"/>
      <c r="Q18" s="151"/>
      <c r="R18" s="151"/>
      <c r="S18" s="151"/>
      <c r="T18" s="33"/>
      <c r="U18" s="151"/>
      <c r="V18" s="151"/>
      <c r="W18" s="151"/>
      <c r="X18" s="154"/>
      <c r="Y18" s="155"/>
      <c r="Z18" s="156"/>
    </row>
    <row r="19" ht="31.5" customHeight="1">
      <c r="A19" s="146" t="str">
        <f>'1. SKP JPT (M.I)'!A20</f>
        <v>4</v>
      </c>
      <c r="B19" s="147" t="str">
        <f>VLOOKUP(A19,'1. SKP JPT (M.I)'!$A$17:$E$29,2,0)</f>
        <v> </v>
      </c>
      <c r="C19" s="15"/>
      <c r="D19" s="148" t="str">
        <f>VLOOKUP(A19,'1. SKP JPT (M.I)'!$A$17:$E$29,4,0)</f>
        <v> </v>
      </c>
      <c r="E19" s="13"/>
      <c r="F19" s="149" t="str">
        <f>IF(VLOOKUP(D19,'1. SKP JPT (M.I)'!$D$17:$H$29,3,0)="-",VLOOKUP(D19,'1. SKP JPT (M.I)'!$D$17:$H$29,4,0)&amp;" "&amp;VLOOKUP(D19,'1. SKP JPT (M.I)'!$D$17:$H$29,5,0),VLOOKUP(D19,'1. SKP JPT (M.I)'!$D$17:$H$29,3,0)&amp;" - "&amp;VLOOKUP(D19,'1. SKP JPT (M.I)'!$D$17:$H$29,4,0)&amp;" "&amp;VLOOKUP(D19,'1. SKP JPT (M.I)'!$D$17:$H$29,5,0))</f>
        <v>  -    </v>
      </c>
      <c r="G19" s="1"/>
      <c r="H19" s="1"/>
      <c r="I19" s="1"/>
      <c r="J19" s="1"/>
      <c r="K19" s="1"/>
      <c r="L19" s="1"/>
      <c r="M19" s="1"/>
      <c r="N19" s="1"/>
      <c r="O19" s="33"/>
      <c r="P19" s="152"/>
      <c r="Q19" s="154"/>
      <c r="R19" s="154"/>
      <c r="S19" s="154"/>
      <c r="T19" s="1"/>
      <c r="U19" s="151"/>
      <c r="V19" s="151"/>
      <c r="W19" s="151"/>
      <c r="X19" s="154"/>
      <c r="Y19" s="155"/>
      <c r="Z19" s="156"/>
    </row>
    <row r="20" ht="31.5" customHeight="1">
      <c r="A20" s="146" t="str">
        <f>'1. SKP JPT (M.I)'!A21</f>
        <v>5</v>
      </c>
      <c r="B20" s="147" t="str">
        <f>VLOOKUP(A20,'1. SKP JPT (M.I)'!$A$17:$E$29,2,0)</f>
        <v> </v>
      </c>
      <c r="C20" s="15"/>
      <c r="D20" s="148" t="str">
        <f>VLOOKUP(A20,'1. SKP JPT (M.I)'!$A$17:$E$29,4,0)</f>
        <v> </v>
      </c>
      <c r="E20" s="13"/>
      <c r="F20" s="149" t="str">
        <f>IF(VLOOKUP(D20,'1. SKP JPT (M.I)'!$D$17:$H$29,3,0)="-",VLOOKUP(D20,'1. SKP JPT (M.I)'!$D$17:$H$29,4,0)&amp;" "&amp;VLOOKUP(D20,'1. SKP JPT (M.I)'!$D$17:$H$29,5,0),VLOOKUP(D20,'1. SKP JPT (M.I)'!$D$17:$H$29,3,0)&amp;" - "&amp;VLOOKUP(D20,'1. SKP JPT (M.I)'!$D$17:$H$29,4,0)&amp;" "&amp;VLOOKUP(D20,'1. SKP JPT (M.I)'!$D$17:$H$29,5,0))</f>
        <v>  -    </v>
      </c>
      <c r="G20" s="1"/>
      <c r="H20" s="1"/>
      <c r="I20" s="1"/>
      <c r="J20" s="1"/>
      <c r="K20" s="1"/>
      <c r="L20" s="1"/>
      <c r="M20" s="1"/>
      <c r="N20" s="1"/>
      <c r="O20" s="33"/>
      <c r="P20" s="153"/>
      <c r="Q20" s="155"/>
      <c r="R20" s="155"/>
      <c r="S20" s="155"/>
      <c r="T20" s="1"/>
      <c r="U20" s="151"/>
      <c r="V20" s="151"/>
      <c r="W20" s="151"/>
      <c r="X20" s="154"/>
      <c r="Y20" s="155"/>
      <c r="Z20" s="156"/>
    </row>
    <row r="21" ht="31.5" customHeight="1">
      <c r="A21" s="146" t="str">
        <f>'1. SKP JPT (M.I)'!A22</f>
        <v>6</v>
      </c>
      <c r="B21" s="147" t="str">
        <f>VLOOKUP(A21,'1. SKP JPT (M.I)'!$A$17:$E$29,2,0)</f>
        <v> </v>
      </c>
      <c r="C21" s="15"/>
      <c r="D21" s="148" t="str">
        <f>VLOOKUP(A21,'1. SKP JPT (M.I)'!$A$17:$E$29,4,0)</f>
        <v> </v>
      </c>
      <c r="E21" s="13"/>
      <c r="F21" s="149" t="str">
        <f>IF(VLOOKUP(D21,'1. SKP JPT (M.I)'!$D$17:$H$29,3,0)="-",VLOOKUP(D21,'1. SKP JPT (M.I)'!$D$17:$H$29,4,0)&amp;" "&amp;VLOOKUP(D21,'1. SKP JPT (M.I)'!$D$17:$H$29,5,0),VLOOKUP(D21,'1. SKP JPT (M.I)'!$D$17:$H$29,3,0)&amp;" - "&amp;VLOOKUP(D21,'1. SKP JPT (M.I)'!$D$17:$H$29,4,0)&amp;" "&amp;VLOOKUP(D21,'1. SKP JPT (M.I)'!$D$17:$H$29,5,0))</f>
        <v>  -    </v>
      </c>
      <c r="G21" s="1"/>
      <c r="H21" s="1"/>
      <c r="I21" s="1"/>
      <c r="J21" s="1"/>
      <c r="K21" s="1"/>
      <c r="L21" s="1"/>
      <c r="M21" s="1"/>
      <c r="N21" s="1"/>
      <c r="O21" s="33"/>
      <c r="P21" s="63"/>
      <c r="Q21" s="64"/>
      <c r="R21" s="64"/>
      <c r="S21" s="64"/>
      <c r="T21" s="1"/>
      <c r="U21" s="65"/>
      <c r="V21" s="65"/>
      <c r="W21" s="65"/>
      <c r="X21" s="55"/>
      <c r="Y21" s="64"/>
      <c r="Z21" s="53"/>
    </row>
    <row r="22" ht="31.5" customHeight="1">
      <c r="A22" s="146" t="str">
        <f>'1. SKP JPT (M.I)'!A23</f>
        <v>7</v>
      </c>
      <c r="B22" s="147" t="str">
        <f>VLOOKUP(A22,'1. SKP JPT (M.I)'!$A$17:$E$29,2,0)</f>
        <v> </v>
      </c>
      <c r="C22" s="15"/>
      <c r="D22" s="148" t="str">
        <f>VLOOKUP(A22,'1. SKP JPT (M.I)'!$A$17:$E$29,4,0)</f>
        <v> </v>
      </c>
      <c r="E22" s="13"/>
      <c r="F22" s="149" t="str">
        <f>IF(VLOOKUP(D22,'1. SKP JPT (M.I)'!$D$17:$H$29,3,0)="-",VLOOKUP(D22,'1. SKP JPT (M.I)'!$D$17:$H$29,4,0)&amp;" "&amp;VLOOKUP(D22,'1. SKP JPT (M.I)'!$D$17:$H$29,5,0),VLOOKUP(D22,'1. SKP JPT (M.I)'!$D$17:$H$29,3,0)&amp;" - "&amp;VLOOKUP(D22,'1. SKP JPT (M.I)'!$D$17:$H$29,4,0)&amp;" "&amp;VLOOKUP(D22,'1. SKP JPT (M.I)'!$D$17:$H$29,5,0))</f>
        <v>  -    </v>
      </c>
      <c r="G22" s="1"/>
      <c r="H22" s="1"/>
      <c r="I22" s="1"/>
      <c r="J22" s="1"/>
      <c r="K22" s="1"/>
      <c r="L22" s="1"/>
      <c r="M22" s="1"/>
      <c r="N22" s="1"/>
      <c r="O22" s="33"/>
      <c r="P22" s="63"/>
      <c r="Q22" s="64"/>
      <c r="R22" s="64"/>
      <c r="S22" s="64"/>
      <c r="T22" s="1"/>
      <c r="U22" s="65"/>
      <c r="V22" s="65"/>
      <c r="W22" s="65"/>
      <c r="X22" s="55"/>
      <c r="Y22" s="64"/>
      <c r="Z22" s="53"/>
    </row>
    <row r="23" ht="31.5" customHeight="1">
      <c r="A23" s="146" t="str">
        <f>'1. SKP JPT (M.I)'!A24</f>
        <v>8</v>
      </c>
      <c r="B23" s="147" t="str">
        <f>VLOOKUP(A23,'1. SKP JPT (M.I)'!$A$17:$E$29,2,0)</f>
        <v> </v>
      </c>
      <c r="C23" s="15"/>
      <c r="D23" s="148" t="str">
        <f>VLOOKUP(A23,'1. SKP JPT (M.I)'!$A$17:$E$29,4,0)</f>
        <v> </v>
      </c>
      <c r="E23" s="13"/>
      <c r="F23" s="149" t="str">
        <f>IF(VLOOKUP(D23,'1. SKP JPT (M.I)'!$D$17:$H$29,3,0)="-",VLOOKUP(D23,'1. SKP JPT (M.I)'!$D$17:$H$29,4,0)&amp;" "&amp;VLOOKUP(D23,'1. SKP JPT (M.I)'!$D$17:$H$29,5,0),VLOOKUP(D23,'1. SKP JPT (M.I)'!$D$17:$H$29,3,0)&amp;" - "&amp;VLOOKUP(D23,'1. SKP JPT (M.I)'!$D$17:$H$29,4,0)&amp;" "&amp;VLOOKUP(D23,'1. SKP JPT (M.I)'!$D$17:$H$29,5,0))</f>
        <v>  -    </v>
      </c>
      <c r="G23" s="1"/>
      <c r="H23" s="1"/>
      <c r="I23" s="1"/>
      <c r="J23" s="1"/>
      <c r="K23" s="1"/>
      <c r="L23" s="1"/>
      <c r="M23" s="1"/>
      <c r="N23" s="1"/>
      <c r="O23" s="33"/>
      <c r="P23" s="63"/>
      <c r="Q23" s="64"/>
      <c r="R23" s="64"/>
      <c r="S23" s="64"/>
      <c r="T23" s="1"/>
      <c r="U23" s="65"/>
      <c r="V23" s="65"/>
      <c r="W23" s="65"/>
      <c r="X23" s="55"/>
      <c r="Y23" s="64"/>
      <c r="Z23" s="53"/>
    </row>
    <row r="24" ht="31.5" customHeight="1">
      <c r="A24" s="146" t="str">
        <f>'1. SKP JPT (M.I)'!A25</f>
        <v>9</v>
      </c>
      <c r="B24" s="147" t="str">
        <f>VLOOKUP(A24,'1. SKP JPT (M.I)'!$A$17:$E$29,2,0)</f>
        <v> </v>
      </c>
      <c r="C24" s="15"/>
      <c r="D24" s="148" t="str">
        <f>VLOOKUP(A24,'1. SKP JPT (M.I)'!$A$17:$E$29,4,0)</f>
        <v> </v>
      </c>
      <c r="E24" s="15"/>
      <c r="F24" s="149" t="str">
        <f>IF(VLOOKUP(D24,'1. SKP JPT (M.I)'!$D$17:$H$29,3,0)="-",VLOOKUP(D24,'1. SKP JPT (M.I)'!$D$17:$H$29,4,0)&amp;" "&amp;VLOOKUP(D24,'1. SKP JPT (M.I)'!$D$17:$H$29,5,0),VLOOKUP(D24,'1. SKP JPT (M.I)'!$D$17:$H$29,3,0)&amp;" - "&amp;VLOOKUP(D24,'1. SKP JPT (M.I)'!$D$17:$H$29,4,0)&amp;" "&amp;VLOOKUP(D24,'1. SKP JPT (M.I)'!$D$17:$H$29,5,0))</f>
        <v>  -    </v>
      </c>
      <c r="G24" s="1"/>
      <c r="H24" s="1"/>
      <c r="I24" s="1"/>
      <c r="J24" s="1"/>
      <c r="K24" s="1"/>
      <c r="L24" s="1"/>
      <c r="M24" s="1"/>
      <c r="N24" s="1"/>
      <c r="O24" s="33"/>
      <c r="P24" s="63"/>
      <c r="Q24" s="64"/>
      <c r="R24" s="64"/>
      <c r="S24" s="64"/>
      <c r="T24" s="1"/>
      <c r="U24" s="65"/>
      <c r="V24" s="65"/>
      <c r="W24" s="65"/>
      <c r="X24" s="55"/>
      <c r="Y24" s="64"/>
      <c r="Z24" s="53"/>
    </row>
    <row r="25" ht="31.5" customHeight="1">
      <c r="A25" s="146" t="str">
        <f>'1. SKP JPT (M.I)'!A26</f>
        <v>10</v>
      </c>
      <c r="B25" s="147" t="str">
        <f>VLOOKUP(A25,'1. SKP JPT (M.I)'!$A$17:$E$29,2,0)</f>
        <v> </v>
      </c>
      <c r="C25" s="15"/>
      <c r="D25" s="148" t="str">
        <f>VLOOKUP(A25,'1. SKP JPT (M.I)'!$A$17:$E$29,4,0)</f>
        <v> </v>
      </c>
      <c r="E25" s="15"/>
      <c r="F25" s="149" t="str">
        <f>IF(VLOOKUP(D25,'1. SKP JPT (M.I)'!$D$17:$H$29,3,0)="-",VLOOKUP(D25,'1. SKP JPT (M.I)'!$D$17:$H$29,4,0)&amp;" "&amp;VLOOKUP(D25,'1. SKP JPT (M.I)'!$D$17:$H$29,5,0),VLOOKUP(D25,'1. SKP JPT (M.I)'!$D$17:$H$29,3,0)&amp;" - "&amp;VLOOKUP(D25,'1. SKP JPT (M.I)'!$D$17:$H$29,4,0)&amp;" "&amp;VLOOKUP(D25,'1. SKP JPT (M.I)'!$D$17:$H$29,5,0))</f>
        <v>  -    </v>
      </c>
      <c r="G25" s="1"/>
      <c r="H25" s="1"/>
      <c r="I25" s="1"/>
      <c r="J25" s="1"/>
      <c r="K25" s="1"/>
      <c r="L25" s="1"/>
      <c r="M25" s="1"/>
      <c r="N25" s="1"/>
      <c r="O25" s="33"/>
      <c r="P25" s="63"/>
      <c r="Q25" s="64"/>
      <c r="R25" s="64"/>
      <c r="S25" s="64"/>
      <c r="T25" s="1"/>
      <c r="U25" s="65"/>
      <c r="V25" s="65"/>
      <c r="W25" s="65"/>
      <c r="X25" s="55"/>
      <c r="Y25" s="64"/>
      <c r="Z25" s="53"/>
    </row>
    <row r="26" ht="31.5" customHeight="1">
      <c r="A26" s="146" t="str">
        <f>'1. SKP JPT (M.I)'!A27</f>
        <v>11</v>
      </c>
      <c r="B26" s="147" t="str">
        <f>VLOOKUP(A26,'1. SKP JPT (M.I)'!$A$17:$E$29,2,0)</f>
        <v> </v>
      </c>
      <c r="C26" s="15"/>
      <c r="D26" s="148" t="str">
        <f>VLOOKUP(A26,'1. SKP JPT (M.I)'!$A$17:$E$29,4,0)</f>
        <v> </v>
      </c>
      <c r="E26" s="15"/>
      <c r="F26" s="149" t="str">
        <f>IF(VLOOKUP(D26,'1. SKP JPT (M.I)'!$D$17:$H$29,3,0)="-",VLOOKUP(D26,'1. SKP JPT (M.I)'!$D$17:$H$29,4,0)&amp;" "&amp;VLOOKUP(D26,'1. SKP JPT (M.I)'!$D$17:$H$29,5,0),VLOOKUP(D26,'1. SKP JPT (M.I)'!$D$17:$H$29,3,0)&amp;" - "&amp;VLOOKUP(D26,'1. SKP JPT (M.I)'!$D$17:$H$29,4,0)&amp;" "&amp;VLOOKUP(D26,'1. SKP JPT (M.I)'!$D$17:$H$29,5,0))</f>
        <v>  -    </v>
      </c>
      <c r="G26" s="1"/>
      <c r="H26" s="1"/>
      <c r="I26" s="1"/>
      <c r="J26" s="1"/>
      <c r="K26" s="1"/>
      <c r="L26" s="1"/>
      <c r="M26" s="1"/>
      <c r="N26" s="1"/>
      <c r="O26" s="33"/>
      <c r="P26" s="63"/>
      <c r="Q26" s="64"/>
      <c r="R26" s="64"/>
      <c r="S26" s="64"/>
      <c r="T26" s="1"/>
      <c r="U26" s="65"/>
      <c r="V26" s="65"/>
      <c r="W26" s="65"/>
      <c r="X26" s="55"/>
      <c r="Y26" s="64"/>
      <c r="Z26" s="53"/>
    </row>
    <row r="27" ht="31.5" customHeight="1">
      <c r="A27" s="146" t="str">
        <f>'1. SKP JPT (M.I)'!A28</f>
        <v>12</v>
      </c>
      <c r="B27" s="147" t="str">
        <f>VLOOKUP(A27,'1. SKP JPT (M.I)'!$A$17:$E$29,2,0)</f>
        <v> </v>
      </c>
      <c r="C27" s="15"/>
      <c r="D27" s="148" t="str">
        <f>VLOOKUP(A27,'1. SKP JPT (M.I)'!$A$17:$E$29,4,0)</f>
        <v> </v>
      </c>
      <c r="E27" s="15"/>
      <c r="F27" s="149" t="str">
        <f>IF(VLOOKUP(D27,'1. SKP JPT (M.I)'!$D$17:$H$29,3,0)="-",VLOOKUP(D27,'1. SKP JPT (M.I)'!$D$17:$H$29,4,0)&amp;" "&amp;VLOOKUP(D27,'1. SKP JPT (M.I)'!$D$17:$H$29,5,0),VLOOKUP(D27,'1. SKP JPT (M.I)'!$D$17:$H$29,3,0)&amp;" - "&amp;VLOOKUP(D27,'1. SKP JPT (M.I)'!$D$17:$H$29,4,0)&amp;" "&amp;VLOOKUP(D27,'1. SKP JPT (M.I)'!$D$17:$H$29,5,0))</f>
        <v>  -    </v>
      </c>
      <c r="G27" s="1"/>
      <c r="H27" s="1"/>
      <c r="I27" s="1"/>
      <c r="J27" s="1"/>
      <c r="K27" s="1"/>
      <c r="L27" s="1"/>
      <c r="M27" s="1"/>
      <c r="N27" s="1"/>
      <c r="O27" s="33"/>
      <c r="P27" s="63"/>
      <c r="Q27" s="64"/>
      <c r="R27" s="64"/>
      <c r="S27" s="64"/>
      <c r="T27" s="1"/>
      <c r="U27" s="65"/>
      <c r="V27" s="65"/>
      <c r="W27" s="65"/>
      <c r="X27" s="55"/>
      <c r="Y27" s="64"/>
      <c r="Z27" s="53"/>
    </row>
    <row r="28" ht="31.5" customHeight="1">
      <c r="A28" s="146" t="str">
        <f>'1. SKP JPT (M.I)'!A29</f>
        <v>13</v>
      </c>
      <c r="B28" s="147" t="str">
        <f>VLOOKUP(A28,'1. SKP JPT (M.I)'!$A$17:$E$29,2,0)</f>
        <v> </v>
      </c>
      <c r="C28" s="15"/>
      <c r="D28" s="148" t="str">
        <f>VLOOKUP(A28,'1. SKP JPT (M.I)'!$A$17:$E$29,4,0)</f>
        <v> </v>
      </c>
      <c r="E28" s="15"/>
      <c r="F28" s="149" t="str">
        <f>IF(VLOOKUP(D28,'1. SKP JPT (M.I)'!$D$17:$H$29,3,0)="-",VLOOKUP(D28,'1. SKP JPT (M.I)'!$D$17:$H$29,4,0)&amp;" "&amp;VLOOKUP(D28,'1. SKP JPT (M.I)'!$D$17:$H$29,5,0),VLOOKUP(D28,'1. SKP JPT (M.I)'!$D$17:$H$29,3,0)&amp;" - "&amp;VLOOKUP(D28,'1. SKP JPT (M.I)'!$D$17:$H$29,4,0)&amp;" "&amp;VLOOKUP(D28,'1. SKP JPT (M.I)'!$D$17:$H$29,5,0))</f>
        <v>  -    </v>
      </c>
      <c r="G28" s="1"/>
      <c r="H28" s="1"/>
      <c r="I28" s="1"/>
      <c r="J28" s="1"/>
      <c r="K28" s="1"/>
      <c r="L28" s="1"/>
      <c r="M28" s="1"/>
      <c r="N28" s="1"/>
      <c r="O28" s="33"/>
      <c r="P28" s="63"/>
      <c r="Q28" s="64"/>
      <c r="R28" s="64"/>
      <c r="S28" s="64"/>
      <c r="T28" s="1"/>
      <c r="U28" s="65"/>
      <c r="V28" s="65"/>
      <c r="W28" s="65"/>
      <c r="X28" s="55"/>
      <c r="Y28" s="64"/>
      <c r="Z28" s="53"/>
    </row>
    <row r="29" ht="15.75" customHeight="1">
      <c r="A29" s="157"/>
      <c r="B29" s="158"/>
      <c r="C29" s="15"/>
      <c r="D29" s="158"/>
      <c r="E29" s="13"/>
      <c r="F29" s="159"/>
      <c r="G29" s="1"/>
      <c r="H29" s="1"/>
      <c r="I29" s="1"/>
      <c r="J29" s="1"/>
      <c r="K29" s="1"/>
      <c r="L29" s="1"/>
      <c r="M29" s="1"/>
      <c r="N29" s="1"/>
      <c r="O29" s="33"/>
      <c r="P29" s="63"/>
      <c r="Q29" s="64"/>
      <c r="R29" s="64"/>
      <c r="S29" s="64"/>
      <c r="T29" s="1"/>
      <c r="U29" s="65"/>
      <c r="V29" s="65"/>
      <c r="W29" s="65"/>
      <c r="X29" s="55"/>
      <c r="Y29" s="64"/>
      <c r="Z29" s="53"/>
    </row>
    <row r="30" ht="15.75" customHeight="1">
      <c r="A30" s="160" t="s">
        <v>34</v>
      </c>
      <c r="B30" s="67"/>
      <c r="C30" s="67"/>
      <c r="D30" s="67"/>
      <c r="E30" s="67"/>
      <c r="F30" s="68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0" customHeight="1">
      <c r="A31" s="157">
        <v>1.0</v>
      </c>
      <c r="B31" s="158" t="str">
        <f>VLOOKUP(A31,'1. SKP JPT (M.I)'!$A$32:$E$39,2,0)</f>
        <v>a1</v>
      </c>
      <c r="C31" s="15"/>
      <c r="D31" s="148" t="str">
        <f>VLOOKUP(A31,'1. SKP JPT (M.I)'!$A$32:$E$39,4,0)</f>
        <v>b1</v>
      </c>
      <c r="E31" s="13"/>
      <c r="F31" s="159" t="str">
        <f>IF(VLOOKUP(D31,'1. SKP JPT (M.I)'!$D$32:$H$1048576,3,0)="-",VLOOKUP(D31,'1. SKP JPT (M.I)'!$D$32:$H$1048576,4,0)&amp;" "&amp;VLOOKUP(D31,'1. SKP JPT (M.I)'!$D$32:$H$1048576,5,0),VLOOKUP(D31,'1. SKP JPT (M.I)'!$D$32:$H$1048576,3,0)&amp;" - "&amp;VLOOKUP(D31,'1. SKP JPT (M.I)'!$D$32:$H$1048576,4,0)&amp;" "&amp;VLOOKUP(D31,'1. SKP JPT (M.I)'!$D$32:$H$1048576,5,0))</f>
        <v>- -</v>
      </c>
      <c r="G31" s="1"/>
      <c r="H31" s="1"/>
      <c r="I31" s="1"/>
      <c r="J31" s="1"/>
      <c r="K31" s="1"/>
      <c r="L31" s="1"/>
      <c r="M31" s="1"/>
      <c r="N31" s="1"/>
      <c r="O31" s="33"/>
      <c r="P31" s="63"/>
      <c r="Q31" s="64"/>
      <c r="R31" s="64"/>
      <c r="S31" s="64"/>
      <c r="T31" s="1"/>
      <c r="U31" s="65"/>
      <c r="V31" s="65"/>
      <c r="W31" s="65"/>
      <c r="X31" s="55"/>
      <c r="Y31" s="64"/>
      <c r="Z31" s="53"/>
    </row>
    <row r="32" ht="15.0" customHeight="1">
      <c r="A32" s="157">
        <v>2.0</v>
      </c>
      <c r="B32" s="158" t="str">
        <f>VLOOKUP(A32,'1. SKP JPT (M.I)'!$A$32:$E$39,2,0)</f>
        <v>a2</v>
      </c>
      <c r="C32" s="15"/>
      <c r="D32" s="148" t="str">
        <f>VLOOKUP(A32,'1. SKP JPT (M.I)'!$A$32:$E$39,4,0)</f>
        <v>b2</v>
      </c>
      <c r="E32" s="13"/>
      <c r="F32" s="159" t="str">
        <f>IF(VLOOKUP(D32,'1. SKP JPT (M.I)'!$D$32:$H$1048576,3,0)="-",VLOOKUP(D32,'1. SKP JPT (M.I)'!$D$32:$H$1048576,4,0)&amp;" "&amp;VLOOKUP(D32,'1. SKP JPT (M.I)'!$D$32:$H$1048576,5,0),VLOOKUP(D32,'1. SKP JPT (M.I)'!$D$32:$H$1048576,3,0)&amp;" - "&amp;VLOOKUP(D32,'1. SKP JPT (M.I)'!$D$32:$H$1048576,4,0)&amp;" "&amp;VLOOKUP(D32,'1. SKP JPT (M.I)'!$D$32:$H$1048576,5,0))</f>
        <v>- -</v>
      </c>
      <c r="G32" s="1"/>
      <c r="H32" s="1"/>
      <c r="I32" s="1"/>
      <c r="J32" s="1"/>
      <c r="K32" s="1"/>
      <c r="L32" s="1"/>
      <c r="M32" s="1"/>
      <c r="N32" s="1"/>
      <c r="O32" s="33"/>
      <c r="P32" s="63"/>
      <c r="Q32" s="64"/>
      <c r="R32" s="64"/>
      <c r="S32" s="64"/>
      <c r="T32" s="1"/>
      <c r="U32" s="65"/>
      <c r="V32" s="65"/>
      <c r="W32" s="65"/>
      <c r="X32" s="55"/>
      <c r="Y32" s="64"/>
      <c r="Z32" s="53"/>
    </row>
    <row r="33" ht="15.0" customHeight="1">
      <c r="A33" s="157">
        <v>3.0</v>
      </c>
      <c r="B33" s="158" t="str">
        <f>VLOOKUP(A33,'1. SKP JPT (M.I)'!$A$32:$E$39,2,0)</f>
        <v>a3</v>
      </c>
      <c r="C33" s="15"/>
      <c r="D33" s="148" t="str">
        <f>VLOOKUP(A33,'1. SKP JPT (M.I)'!$A$32:$E$39,4,0)</f>
        <v>b3</v>
      </c>
      <c r="E33" s="13"/>
      <c r="F33" s="159" t="str">
        <f>IF(VLOOKUP(D33,'1. SKP JPT (M.I)'!$D$32:$H$1048576,3,0)="-",VLOOKUP(D33,'1. SKP JPT (M.I)'!$D$32:$H$1048576,4,0)&amp;" "&amp;VLOOKUP(D33,'1. SKP JPT (M.I)'!$D$32:$H$1048576,5,0),VLOOKUP(D33,'1. SKP JPT (M.I)'!$D$32:$H$1048576,3,0)&amp;" - "&amp;VLOOKUP(D33,'1. SKP JPT (M.I)'!$D$32:$H$1048576,4,0)&amp;" "&amp;VLOOKUP(D33,'1. SKP JPT (M.I)'!$D$32:$H$1048576,5,0))</f>
        <v>- -</v>
      </c>
      <c r="G33" s="1"/>
      <c r="H33" s="1"/>
      <c r="I33" s="1"/>
      <c r="J33" s="1"/>
      <c r="K33" s="1"/>
      <c r="L33" s="1"/>
      <c r="M33" s="1"/>
      <c r="N33" s="1"/>
      <c r="O33" s="33"/>
      <c r="P33" s="63"/>
      <c r="Q33" s="64"/>
      <c r="R33" s="64"/>
      <c r="S33" s="64"/>
      <c r="T33" s="1"/>
      <c r="U33" s="65"/>
      <c r="V33" s="65"/>
      <c r="W33" s="65"/>
      <c r="X33" s="55"/>
      <c r="Y33" s="64"/>
      <c r="Z33" s="53"/>
    </row>
    <row r="34" ht="15.75" customHeight="1">
      <c r="A34" s="161">
        <v>4.0</v>
      </c>
      <c r="B34" s="158" t="str">
        <f>VLOOKUP(A34,'1. SKP JPT (M.I)'!$A$32:$E$39,2,0)</f>
        <v>a4</v>
      </c>
      <c r="C34" s="15"/>
      <c r="D34" s="148" t="str">
        <f>VLOOKUP(A34,'1. SKP JPT (M.I)'!$A$32:$E$39,4,0)</f>
        <v>b4</v>
      </c>
      <c r="E34" s="13"/>
      <c r="F34" s="159" t="str">
        <f>IF(VLOOKUP(D34,'1. SKP JPT (M.I)'!$D$32:$H$1048576,3,0)="-",VLOOKUP(D34,'1. SKP JPT (M.I)'!$D$32:$H$1048576,4,0)&amp;" "&amp;VLOOKUP(D34,'1. SKP JPT (M.I)'!$D$32:$H$1048576,5,0),VLOOKUP(D34,'1. SKP JPT (M.I)'!$D$32:$H$1048576,3,0)&amp;" - "&amp;VLOOKUP(D34,'1. SKP JPT (M.I)'!$D$32:$H$1048576,4,0)&amp;" "&amp;VLOOKUP(D34,'1. SKP JPT (M.I)'!$D$32:$H$1048576,5,0))</f>
        <v>- -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62">
        <v>5.0</v>
      </c>
      <c r="B35" s="158" t="str">
        <f>VLOOKUP(A35,'1. SKP JPT (M.I)'!$A$32:$E$39,2,0)</f>
        <v>a5</v>
      </c>
      <c r="C35" s="15"/>
      <c r="D35" s="148" t="str">
        <f>VLOOKUP(A35,'1. SKP JPT (M.I)'!$A$32:$E$39,4,0)</f>
        <v>b5</v>
      </c>
      <c r="E35" s="13"/>
      <c r="F35" s="159" t="str">
        <f>IF(VLOOKUP(D35,'1. SKP JPT (M.I)'!$D$32:$H$1048576,3,0)="-",VLOOKUP(D35,'1. SKP JPT (M.I)'!$D$32:$H$1048576,4,0)&amp;" "&amp;VLOOKUP(D35,'1. SKP JPT (M.I)'!$D$32:$H$1048576,5,0),VLOOKUP(D35,'1. SKP JPT (M.I)'!$D$32:$H$1048576,3,0)&amp;" - "&amp;VLOOKUP(D35,'1. SKP JPT (M.I)'!$D$32:$H$1048576,4,0)&amp;" "&amp;VLOOKUP(D35,'1. SKP JPT (M.I)'!$D$32:$H$1048576,5,0))</f>
        <v>- -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61">
        <v>6.0</v>
      </c>
      <c r="B36" s="158" t="str">
        <f>VLOOKUP(A36,'1. SKP JPT (M.I)'!$A$32:$E$39,2,0)</f>
        <v>a6</v>
      </c>
      <c r="C36" s="15"/>
      <c r="D36" s="148" t="str">
        <f>VLOOKUP(A36,'1. SKP JPT (M.I)'!$A$32:$E$39,4,0)</f>
        <v>b6</v>
      </c>
      <c r="E36" s="13"/>
      <c r="F36" s="159" t="str">
        <f>IF(VLOOKUP(D36,'1. SKP JPT (M.I)'!$D$32:$H$1048576,3,0)="-",VLOOKUP(D36,'1. SKP JPT (M.I)'!$D$32:$H$1048576,4,0)&amp;" "&amp;VLOOKUP(D36,'1. SKP JPT (M.I)'!$D$32:$H$1048576,5,0),VLOOKUP(D36,'1. SKP JPT (M.I)'!$D$32:$H$1048576,3,0)&amp;" - "&amp;VLOOKUP(D36,'1. SKP JPT (M.I)'!$D$32:$H$1048576,4,0)&amp;" "&amp;VLOOKUP(D36,'1. SKP JPT (M.I)'!$D$32:$H$1048576,5,0))</f>
        <v>- -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62">
        <v>7.0</v>
      </c>
      <c r="B37" s="158" t="str">
        <f>VLOOKUP(A37,'1. SKP JPT (M.I)'!$A$32:$E$39,2,0)</f>
        <v>a7</v>
      </c>
      <c r="C37" s="15"/>
      <c r="D37" s="148" t="str">
        <f>VLOOKUP(A37,'1. SKP JPT (M.I)'!$A$32:$E$39,4,0)</f>
        <v>b7</v>
      </c>
      <c r="E37" s="13"/>
      <c r="F37" s="159" t="str">
        <f>IF(VLOOKUP(D37,'1. SKP JPT (M.I)'!$D$32:$H$1048576,3,0)="-",VLOOKUP(D37,'1. SKP JPT (M.I)'!$D$32:$H$1048576,4,0)&amp;" "&amp;VLOOKUP(D37,'1. SKP JPT (M.I)'!$D$32:$H$1048576,5,0),VLOOKUP(D37,'1. SKP JPT (M.I)'!$D$32:$H$1048576,3,0)&amp;" - "&amp;VLOOKUP(D37,'1. SKP JPT (M.I)'!$D$32:$H$1048576,4,0)&amp;" "&amp;VLOOKUP(D37,'1. SKP JPT (M.I)'!$D$32:$H$1048576,5,0))</f>
        <v>- -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61">
        <v>8.0</v>
      </c>
      <c r="B38" s="158" t="str">
        <f>VLOOKUP(A38,'1. SKP JPT (M.I)'!$A$32:$E$39,2,0)</f>
        <v>a8</v>
      </c>
      <c r="C38" s="15"/>
      <c r="D38" s="148" t="str">
        <f>VLOOKUP(A38,'1. SKP JPT (M.I)'!$A$32:$E$39,4,0)</f>
        <v>b8</v>
      </c>
      <c r="E38" s="13"/>
      <c r="F38" s="159" t="str">
        <f>IF(VLOOKUP(D38,'1. SKP JPT (M.I)'!$D$32:$H$1048576,3,0)="-",VLOOKUP(D38,'1. SKP JPT (M.I)'!$D$32:$H$1048576,4,0)&amp;" "&amp;VLOOKUP(D38,'1. SKP JPT (M.I)'!$D$32:$H$1048576,5,0),VLOOKUP(D38,'1. SKP JPT (M.I)'!$D$32:$H$1048576,3,0)&amp;" - "&amp;VLOOKUP(D38,'1. SKP JPT (M.I)'!$D$32:$H$1048576,4,0)&amp;" "&amp;VLOOKUP(D38,'1. SKP JPT (M.I)'!$D$32:$H$1048576,5,0))</f>
        <v>- -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78"/>
      <c r="B39" s="78"/>
      <c r="C39" s="78"/>
      <c r="D39" s="78"/>
      <c r="E39" s="78"/>
      <c r="F39" s="78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78"/>
      <c r="B40" s="78"/>
      <c r="C40" s="78"/>
      <c r="D40" s="78"/>
      <c r="E40" s="163" t="s">
        <v>82</v>
      </c>
      <c r="F40" s="78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78"/>
      <c r="B41" s="163" t="s">
        <v>83</v>
      </c>
      <c r="C41" s="78"/>
      <c r="D41" s="78"/>
      <c r="E41" s="163" t="s">
        <v>84</v>
      </c>
      <c r="F41" s="78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78"/>
      <c r="B42" s="163"/>
      <c r="C42" s="78"/>
      <c r="D42" s="78"/>
      <c r="E42" s="163"/>
      <c r="F42" s="78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78"/>
      <c r="B43" s="163"/>
      <c r="C43" s="78"/>
      <c r="D43" s="78"/>
      <c r="E43" s="163"/>
      <c r="F43" s="78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78"/>
      <c r="B44" s="163" t="str">
        <f t="shared" ref="B44:B45" si="1">"("&amp;C8&amp;")"</f>
        <v>(Ana)</v>
      </c>
      <c r="C44" s="78"/>
      <c r="D44" s="78"/>
      <c r="E44" s="163" t="str">
        <f t="shared" ref="E44:E45" si="2">"("&amp;E8&amp;")"</f>
        <v>(Anu)</v>
      </c>
      <c r="F44" s="78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78"/>
      <c r="B45" s="163" t="str">
        <f t="shared" si="1"/>
        <v>(1234567899)</v>
      </c>
      <c r="C45" s="78"/>
      <c r="D45" s="78"/>
      <c r="E45" s="163" t="str">
        <f t="shared" si="2"/>
        <v>(1234567899)</v>
      </c>
      <c r="F45" s="78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</sheetData>
  <mergeCells count="61">
    <mergeCell ref="A9:B9"/>
    <mergeCell ref="A10:B10"/>
    <mergeCell ref="A11:B11"/>
    <mergeCell ref="A12:B12"/>
    <mergeCell ref="B19:C19"/>
    <mergeCell ref="B16:C16"/>
    <mergeCell ref="B17:C17"/>
    <mergeCell ref="B18:C18"/>
    <mergeCell ref="B14:C14"/>
    <mergeCell ref="B13:C13"/>
    <mergeCell ref="A8:B8"/>
    <mergeCell ref="A5:B6"/>
    <mergeCell ref="D6:E6"/>
    <mergeCell ref="D16:E16"/>
    <mergeCell ref="D17:E17"/>
    <mergeCell ref="D14:E14"/>
    <mergeCell ref="A15:F15"/>
    <mergeCell ref="D13:E13"/>
    <mergeCell ref="A2:F2"/>
    <mergeCell ref="A3:F3"/>
    <mergeCell ref="B38:C38"/>
    <mergeCell ref="D38:E38"/>
    <mergeCell ref="D35:E35"/>
    <mergeCell ref="B36:C36"/>
    <mergeCell ref="D36:E36"/>
    <mergeCell ref="B37:C37"/>
    <mergeCell ref="D37:E37"/>
    <mergeCell ref="B35:C35"/>
    <mergeCell ref="B32:C32"/>
    <mergeCell ref="D32:E32"/>
    <mergeCell ref="B33:C33"/>
    <mergeCell ref="D33:E33"/>
    <mergeCell ref="B34:C34"/>
    <mergeCell ref="D34:E34"/>
    <mergeCell ref="B31:C31"/>
    <mergeCell ref="B29:C29"/>
    <mergeCell ref="A30:F30"/>
    <mergeCell ref="D31:E31"/>
    <mergeCell ref="B25:C25"/>
    <mergeCell ref="B26:C26"/>
    <mergeCell ref="D26:E26"/>
    <mergeCell ref="D27:E27"/>
    <mergeCell ref="D28:E28"/>
    <mergeCell ref="D29:E29"/>
    <mergeCell ref="B27:C27"/>
    <mergeCell ref="B28:C28"/>
    <mergeCell ref="B22:C22"/>
    <mergeCell ref="B23:C23"/>
    <mergeCell ref="B24:C24"/>
    <mergeCell ref="B20:C20"/>
    <mergeCell ref="B21:C21"/>
    <mergeCell ref="D25:E25"/>
    <mergeCell ref="D22:E22"/>
    <mergeCell ref="D23:E23"/>
    <mergeCell ref="D24:E24"/>
    <mergeCell ref="D19:E19"/>
    <mergeCell ref="D20:E20"/>
    <mergeCell ref="D21:E21"/>
    <mergeCell ref="D18:E18"/>
    <mergeCell ref="A7:C7"/>
    <mergeCell ref="D7:F7"/>
  </mergeCells>
  <printOptions horizontalCentered="1"/>
  <pageMargins bottom="0.75" footer="0.0" header="0.0" left="0.25" right="0.25" top="0.75"/>
  <pageSetup paperSize="9" scale="70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40.14"/>
    <col customWidth="1" min="3" max="3" width="39.57"/>
    <col customWidth="1" min="4" max="4" width="13.29"/>
    <col customWidth="1" min="5" max="5" width="20.43"/>
    <col customWidth="1" min="6" max="6" width="13.57"/>
    <col customWidth="1" min="7" max="7" width="18.0"/>
    <col customWidth="1" min="8" max="8" width="13.86"/>
    <col customWidth="1" min="9" max="9" width="15.86"/>
    <col customWidth="1" min="10" max="10" width="16.29"/>
    <col customWidth="1" min="11" max="11" width="8.71"/>
  </cols>
  <sheetData>
    <row r="1">
      <c r="A1" s="131"/>
      <c r="B1" s="78"/>
      <c r="C1" s="78"/>
      <c r="D1" s="78"/>
      <c r="E1" s="78"/>
      <c r="F1" s="78"/>
      <c r="G1" s="78"/>
      <c r="H1" s="78"/>
      <c r="I1" s="78"/>
      <c r="J1" s="78"/>
    </row>
    <row r="2">
      <c r="A2" s="131"/>
      <c r="B2" s="78"/>
      <c r="C2" s="78"/>
      <c r="D2" s="78"/>
      <c r="E2" s="78"/>
      <c r="F2" s="78"/>
      <c r="G2" s="78"/>
      <c r="H2" s="78"/>
      <c r="I2" s="78"/>
      <c r="J2" s="78"/>
    </row>
    <row r="3">
      <c r="A3" s="129" t="s">
        <v>52</v>
      </c>
    </row>
    <row r="4">
      <c r="A4" s="129"/>
      <c r="B4" s="129"/>
      <c r="C4" s="129"/>
      <c r="D4" s="129"/>
      <c r="E4" s="129"/>
      <c r="F4" s="129"/>
      <c r="G4" s="129"/>
      <c r="H4" s="129"/>
      <c r="I4" s="129"/>
      <c r="J4" s="129"/>
    </row>
    <row r="5">
      <c r="A5" s="131"/>
      <c r="B5" s="77" t="str">
        <f>'1.1  SKP JPT (M.I)_Cetak'!A5</f>
        <v>#VALUE!</v>
      </c>
      <c r="C5" s="78"/>
      <c r="D5" s="78"/>
      <c r="E5" s="78" t="s">
        <v>53</v>
      </c>
      <c r="F5" s="78"/>
      <c r="G5" s="78"/>
      <c r="H5" s="78"/>
      <c r="I5" s="78"/>
      <c r="J5" s="78"/>
    </row>
    <row r="6">
      <c r="A6" s="131"/>
      <c r="B6" s="10"/>
      <c r="C6" s="78"/>
      <c r="D6" s="78"/>
      <c r="E6" s="78" t="str">
        <f>'1.1  SKP JPT (M.I)_Cetak'!D6</f>
        <v>1 Juli s.d. 31 Desember 2021</v>
      </c>
      <c r="F6" s="78"/>
      <c r="G6" s="78"/>
      <c r="H6" s="78"/>
      <c r="I6" s="78"/>
      <c r="J6" s="78"/>
    </row>
    <row r="7">
      <c r="A7" s="164" t="s">
        <v>4</v>
      </c>
      <c r="B7" s="13"/>
      <c r="C7" s="13"/>
      <c r="D7" s="15"/>
      <c r="E7" s="133" t="s">
        <v>5</v>
      </c>
      <c r="F7" s="13"/>
      <c r="G7" s="13"/>
      <c r="H7" s="13"/>
      <c r="I7" s="13"/>
      <c r="J7" s="15"/>
    </row>
    <row r="8">
      <c r="A8" s="165" t="s">
        <v>6</v>
      </c>
      <c r="B8" s="166"/>
      <c r="C8" s="167" t="str">
        <f>'1. SKP JPT (M.I)'!C8</f>
        <v>Ana</v>
      </c>
      <c r="D8" s="168"/>
      <c r="E8" s="165" t="s">
        <v>6</v>
      </c>
      <c r="F8" s="167" t="str">
        <f>'1. SKP JPT (M.I)'!E8</f>
        <v>Anu</v>
      </c>
      <c r="G8" s="168"/>
      <c r="H8" s="168"/>
      <c r="I8" s="168"/>
      <c r="J8" s="169"/>
    </row>
    <row r="9">
      <c r="A9" s="165" t="s">
        <v>9</v>
      </c>
      <c r="B9" s="166"/>
      <c r="C9" s="167" t="str">
        <f>'1. SKP JPT (M.I)'!C9</f>
        <v>1234567899</v>
      </c>
      <c r="D9" s="168"/>
      <c r="E9" s="165" t="s">
        <v>9</v>
      </c>
      <c r="F9" s="167" t="str">
        <f>'1. SKP JPT (M.I)'!E9</f>
        <v>1234567899</v>
      </c>
      <c r="G9" s="168"/>
      <c r="H9" s="168"/>
      <c r="I9" s="168"/>
      <c r="J9" s="169"/>
    </row>
    <row r="10">
      <c r="A10" s="165" t="s">
        <v>11</v>
      </c>
      <c r="B10" s="166"/>
      <c r="C10" s="167" t="str">
        <f>'1. SKP JPT (M.I)'!C10</f>
        <v>bbbbbbbbbb</v>
      </c>
      <c r="D10" s="168"/>
      <c r="E10" s="165" t="s">
        <v>11</v>
      </c>
      <c r="F10" s="167" t="str">
        <f>'1. SKP JPT (M.I)'!E10</f>
        <v>eeeeee</v>
      </c>
      <c r="G10" s="168"/>
      <c r="H10" s="168"/>
      <c r="I10" s="168"/>
      <c r="J10" s="169"/>
    </row>
    <row r="11">
      <c r="A11" s="165" t="s">
        <v>14</v>
      </c>
      <c r="B11" s="166"/>
      <c r="C11" s="167" t="str">
        <f>'1. SKP JPT (M.I)'!C11</f>
        <v>ccccccccc</v>
      </c>
      <c r="D11" s="168"/>
      <c r="E11" s="165" t="s">
        <v>14</v>
      </c>
      <c r="F11" s="167" t="str">
        <f>'1. SKP JPT (M.I)'!E11</f>
        <v>ffffffffff</v>
      </c>
      <c r="G11" s="168"/>
      <c r="H11" s="168"/>
      <c r="I11" s="168"/>
      <c r="J11" s="169"/>
    </row>
    <row r="12">
      <c r="A12" s="165" t="s">
        <v>17</v>
      </c>
      <c r="B12" s="166"/>
      <c r="C12" s="167" t="str">
        <f>'1. SKP JPT (M.I)'!C12</f>
        <v>ddddddddd</v>
      </c>
      <c r="D12" s="168"/>
      <c r="E12" s="165" t="s">
        <v>17</v>
      </c>
      <c r="F12" s="167" t="str">
        <f>'1. SKP JPT (M.I)'!E12</f>
        <v>ddddddddd</v>
      </c>
      <c r="G12" s="168"/>
      <c r="H12" s="168"/>
      <c r="I12" s="168"/>
      <c r="J12" s="169"/>
    </row>
    <row r="13">
      <c r="A13" s="170">
        <v>1.0</v>
      </c>
      <c r="B13" s="170">
        <v>2.0</v>
      </c>
      <c r="C13" s="171">
        <v>3.0</v>
      </c>
      <c r="D13" s="171">
        <v>4.0</v>
      </c>
      <c r="E13" s="170">
        <v>5.0</v>
      </c>
      <c r="F13" s="170">
        <v>6.0</v>
      </c>
      <c r="G13" s="172">
        <v>7.0</v>
      </c>
      <c r="H13" s="133">
        <v>8.0</v>
      </c>
      <c r="I13" s="15"/>
      <c r="J13" s="170">
        <v>9.0</v>
      </c>
      <c r="K13" s="4"/>
    </row>
    <row r="14">
      <c r="A14" s="145" t="s">
        <v>32</v>
      </c>
      <c r="B14" s="13"/>
      <c r="C14" s="13"/>
      <c r="D14" s="13"/>
      <c r="E14" s="13"/>
      <c r="F14" s="13"/>
      <c r="G14" s="13"/>
      <c r="H14" s="13"/>
      <c r="I14" s="13"/>
      <c r="J14" s="15"/>
      <c r="K14" s="87"/>
    </row>
    <row r="15">
      <c r="A15" s="141" t="s">
        <v>19</v>
      </c>
      <c r="B15" s="141" t="s">
        <v>20</v>
      </c>
      <c r="C15" s="141" t="s">
        <v>21</v>
      </c>
      <c r="D15" s="141" t="s">
        <v>22</v>
      </c>
      <c r="E15" s="141" t="s">
        <v>85</v>
      </c>
      <c r="F15" s="173" t="s">
        <v>86</v>
      </c>
      <c r="G15" s="173" t="s">
        <v>87</v>
      </c>
      <c r="H15" s="174" t="s">
        <v>88</v>
      </c>
      <c r="I15" s="15"/>
      <c r="J15" s="173" t="s">
        <v>89</v>
      </c>
      <c r="K15" s="90"/>
    </row>
    <row r="16" ht="40.5" customHeight="1">
      <c r="A16" s="159" t="str">
        <f>'1. SKP JPT (M.I)'!A17</f>
        <v>1</v>
      </c>
      <c r="B16" s="175" t="str">
        <f>VLOOKUP(A16,'1. SKP JPT (M.I)'!$A$17:$G$105,2,0)</f>
        <v> </v>
      </c>
      <c r="C16" s="176" t="str">
        <f>VLOOKUP(A16,'1. SKP JPT (M.I)'!$A$17:$G$105,4,0)</f>
        <v> </v>
      </c>
      <c r="D16" s="159" t="str">
        <f>VLOOKUP(C16,'1.1  SKP JPT (M.I)_Cetak'!$D$16:$F$28,3,0)</f>
        <v>  -    </v>
      </c>
      <c r="E16" s="159" t="str">
        <f>VLOOKUP(C16,'2. Penilaian SKP JPT'!$C$17:$G$29,5,0)&amp;VLOOKUP(C16,'1. SKP JPT (M.I)'!$D$17:$H$29,5,0)</f>
        <v>  </v>
      </c>
      <c r="F16" s="177" t="str">
        <f>VLOOKUP(C16,'2. Penilaian SKP JPT'!$C$17:$K$29,9,0)</f>
        <v>110.00%</v>
      </c>
      <c r="G16" s="157" t="str">
        <f>VLOOKUP(C16,'2. Penilaian SKP JPT'!$C$17:$M$29,10,0)</f>
        <v>Sangat Baik</v>
      </c>
      <c r="H16" s="178" t="str">
        <f>VLOOKUP(C16,'2. Penilaian SKP JPT'!$C$17:$M$29,11,0)</f>
        <v>120.0</v>
      </c>
      <c r="I16" s="15"/>
      <c r="J16" s="179" t="str">
        <f>'2. Penilaian SKP JPT'!O17</f>
        <v>120.0</v>
      </c>
      <c r="K16" s="103"/>
    </row>
    <row r="17" ht="51.0" customHeight="1">
      <c r="A17" s="159" t="str">
        <f>'1. SKP JPT (M.I)'!A18</f>
        <v>2</v>
      </c>
      <c r="B17" s="175" t="str">
        <f>VLOOKUP(A17,'1. SKP JPT (M.I)'!$A$17:$G$105,2,0)</f>
        <v> </v>
      </c>
      <c r="C17" s="176" t="str">
        <f>VLOOKUP(A17,'1. SKP JPT (M.I)'!$A$17:$G$105,4,0)</f>
        <v> </v>
      </c>
      <c r="D17" s="159" t="str">
        <f>VLOOKUP(C17,'1.1  SKP JPT (M.I)_Cetak'!$D$16:$F$28,3,0)</f>
        <v>  -    </v>
      </c>
      <c r="E17" s="159" t="str">
        <f>VLOOKUP(C17,'2. Penilaian SKP JPT'!$C$17:$G$29,5,0)&amp;VLOOKUP(C17,'1. SKP JPT (M.I)'!$D$17:$H$29,5,0)</f>
        <v>  </v>
      </c>
      <c r="F17" s="177" t="str">
        <f>VLOOKUP(C17,'2. Penilaian SKP JPT'!$C$17:$K$29,9,0)</f>
        <v>110.00%</v>
      </c>
      <c r="G17" s="157" t="str">
        <f>VLOOKUP(C17,'2. Penilaian SKP JPT'!$C$17:$M$29,10,0)</f>
        <v>Sangat Baik</v>
      </c>
      <c r="H17" s="178" t="str">
        <f>VLOOKUP(C17,'2. Penilaian SKP JPT'!$C$17:$M$29,11,0)</f>
        <v>120.0</v>
      </c>
      <c r="I17" s="15"/>
      <c r="J17" s="180"/>
      <c r="K17" s="103"/>
    </row>
    <row r="18" ht="40.5" customHeight="1">
      <c r="A18" s="159" t="str">
        <f>'1. SKP JPT (M.I)'!A19</f>
        <v>3</v>
      </c>
      <c r="B18" s="175" t="str">
        <f>VLOOKUP(A18,'1. SKP JPT (M.I)'!$A$17:$G$105,2,0)</f>
        <v> </v>
      </c>
      <c r="C18" s="176" t="str">
        <f>VLOOKUP(A18,'1. SKP JPT (M.I)'!$A$17:$G$105,4,0)</f>
        <v> </v>
      </c>
      <c r="D18" s="159" t="str">
        <f>VLOOKUP(C18,'1.1  SKP JPT (M.I)_Cetak'!$D$16:$F$28,3,0)</f>
        <v>  -    </v>
      </c>
      <c r="E18" s="159" t="str">
        <f>VLOOKUP(C18,'2. Penilaian SKP JPT'!$C$17:$G$29,5,0)&amp;VLOOKUP(C18,'1. SKP JPT (M.I)'!$D$17:$H$29,5,0)</f>
        <v>  </v>
      </c>
      <c r="F18" s="177" t="str">
        <f>VLOOKUP(C18,'2. Penilaian SKP JPT'!$C$17:$K$29,9,0)</f>
        <v>110.00%</v>
      </c>
      <c r="G18" s="157" t="str">
        <f>VLOOKUP(C18,'2. Penilaian SKP JPT'!$C$17:$M$29,10,0)</f>
        <v>Sangat Baik</v>
      </c>
      <c r="H18" s="178" t="str">
        <f>VLOOKUP(C18,'2. Penilaian SKP JPT'!$C$17:$M$29,11,0)</f>
        <v>120.0</v>
      </c>
      <c r="I18" s="15"/>
      <c r="J18" s="180"/>
      <c r="K18" s="103"/>
    </row>
    <row r="19" ht="50.25" customHeight="1">
      <c r="A19" s="159" t="str">
        <f>'1. SKP JPT (M.I)'!A20</f>
        <v>4</v>
      </c>
      <c r="B19" s="175" t="str">
        <f>VLOOKUP(A19,'1. SKP JPT (M.I)'!$A$17:$G$105,2,0)</f>
        <v> </v>
      </c>
      <c r="C19" s="176" t="str">
        <f>VLOOKUP(A19,'1. SKP JPT (M.I)'!$A$17:$G$105,4,0)</f>
        <v> </v>
      </c>
      <c r="D19" s="159" t="str">
        <f>VLOOKUP(C19,'1.1  SKP JPT (M.I)_Cetak'!$D$16:$F$28,3,0)</f>
        <v>  -    </v>
      </c>
      <c r="E19" s="159" t="str">
        <f>VLOOKUP(C19,'2. Penilaian SKP JPT'!$C$17:$G$29,5,0)&amp;VLOOKUP(C19,'1. SKP JPT (M.I)'!$D$17:$H$29,5,0)</f>
        <v>  </v>
      </c>
      <c r="F19" s="177" t="str">
        <f>VLOOKUP(C19,'2. Penilaian SKP JPT'!$C$17:$K$29,9,0)</f>
        <v>110.00%</v>
      </c>
      <c r="G19" s="157" t="str">
        <f>VLOOKUP(C19,'2. Penilaian SKP JPT'!$C$17:$M$29,10,0)</f>
        <v>Sangat Baik</v>
      </c>
      <c r="H19" s="178" t="str">
        <f>VLOOKUP(C19,'2. Penilaian SKP JPT'!$C$17:$M$29,11,0)</f>
        <v>120.0</v>
      </c>
      <c r="I19" s="15"/>
      <c r="J19" s="180"/>
      <c r="K19" s="103"/>
    </row>
    <row r="20" ht="52.5" customHeight="1">
      <c r="A20" s="159" t="str">
        <f>'1. SKP JPT (M.I)'!A21</f>
        <v>5</v>
      </c>
      <c r="B20" s="175" t="str">
        <f>VLOOKUP(A20,'1. SKP JPT (M.I)'!$A$17:$G$105,2,0)</f>
        <v> </v>
      </c>
      <c r="C20" s="176" t="str">
        <f>VLOOKUP(A20,'1. SKP JPT (M.I)'!$A$17:$G$105,4,0)</f>
        <v> </v>
      </c>
      <c r="D20" s="159" t="str">
        <f>VLOOKUP(C20,'1.1  SKP JPT (M.I)_Cetak'!$D$16:$F$28,3,0)</f>
        <v>  -    </v>
      </c>
      <c r="E20" s="159" t="str">
        <f>VLOOKUP(C20,'2. Penilaian SKP JPT'!$C$17:$G$29,5,0)&amp;VLOOKUP(C20,'1. SKP JPT (M.I)'!$D$17:$H$29,5,0)</f>
        <v>  </v>
      </c>
      <c r="F20" s="177" t="str">
        <f>VLOOKUP(C20,'2. Penilaian SKP JPT'!$C$17:$K$29,9,0)</f>
        <v>110.00%</v>
      </c>
      <c r="G20" s="157" t="str">
        <f>VLOOKUP(C20,'2. Penilaian SKP JPT'!$C$17:$M$29,10,0)</f>
        <v>Sangat Baik</v>
      </c>
      <c r="H20" s="178" t="str">
        <f>VLOOKUP(C20,'2. Penilaian SKP JPT'!$C$17:$M$29,11,0)</f>
        <v>120.0</v>
      </c>
      <c r="I20" s="15"/>
      <c r="J20" s="180"/>
      <c r="K20" s="103"/>
    </row>
    <row r="21" ht="40.5" hidden="1" customHeight="1">
      <c r="A21" s="159" t="str">
        <f>'1. SKP JPT (M.I)'!A22</f>
        <v>6</v>
      </c>
      <c r="B21" s="175" t="str">
        <f>VLOOKUP(A21,'1. SKP JPT (M.I)'!$A$17:$G$105,2,0)</f>
        <v> </v>
      </c>
      <c r="C21" s="176" t="str">
        <f>VLOOKUP(A21,'1. SKP JPT (M.I)'!$A$17:$G$105,4,0)</f>
        <v> </v>
      </c>
      <c r="D21" s="159" t="str">
        <f>VLOOKUP(C21,'1.1  SKP JPT (M.I)_Cetak'!$D$16:$F$28,3,0)</f>
        <v>  -    </v>
      </c>
      <c r="E21" s="159" t="str">
        <f>VLOOKUP(C21,'2. Penilaian SKP JPT'!$C$17:$G$29,5,0)&amp;VLOOKUP(C21,'1. SKP JPT (M.I)'!$D$17:$H$29,5,0)</f>
        <v>  </v>
      </c>
      <c r="F21" s="177" t="str">
        <f>VLOOKUP(C21,'2. Penilaian SKP JPT'!$C$17:$K$29,9,0)</f>
        <v>110.00%</v>
      </c>
      <c r="G21" s="157" t="str">
        <f>VLOOKUP(C21,'2. Penilaian SKP JPT'!$C$17:$M$29,10,0)</f>
        <v>Sangat Baik</v>
      </c>
      <c r="H21" s="178" t="str">
        <f>VLOOKUP(C21,'2. Penilaian SKP JPT'!$C$17:$M$29,11,0)</f>
        <v>120.0</v>
      </c>
      <c r="I21" s="15"/>
      <c r="J21" s="180"/>
      <c r="K21" s="103"/>
    </row>
    <row r="22" ht="40.5" hidden="1" customHeight="1">
      <c r="A22" s="159" t="str">
        <f>'1. SKP JPT (M.I)'!A23</f>
        <v>7</v>
      </c>
      <c r="B22" s="175" t="str">
        <f>VLOOKUP(A22,'1. SKP JPT (M.I)'!$A$17:$G$105,2,0)</f>
        <v> </v>
      </c>
      <c r="C22" s="176" t="str">
        <f>VLOOKUP(A22,'1. SKP JPT (M.I)'!$A$17:$G$105,4,0)</f>
        <v> </v>
      </c>
      <c r="D22" s="159" t="str">
        <f>VLOOKUP(C22,'1.1  SKP JPT (M.I)_Cetak'!$D$16:$F$28,3,0)</f>
        <v>  -    </v>
      </c>
      <c r="E22" s="159" t="str">
        <f>VLOOKUP(C22,'2. Penilaian SKP JPT'!$C$17:$G$29,5,0)&amp;VLOOKUP(C22,'1. SKP JPT (M.I)'!$D$17:$H$29,5,0)</f>
        <v>  </v>
      </c>
      <c r="F22" s="177" t="str">
        <f>VLOOKUP(C22,'2. Penilaian SKP JPT'!$C$17:$K$29,9,0)</f>
        <v>110.00%</v>
      </c>
      <c r="G22" s="157" t="str">
        <f>VLOOKUP(C22,'2. Penilaian SKP JPT'!$C$17:$M$29,10,0)</f>
        <v>Sangat Baik</v>
      </c>
      <c r="H22" s="178" t="str">
        <f>VLOOKUP(C22,'2. Penilaian SKP JPT'!$C$17:$M$29,11,0)</f>
        <v>120.0</v>
      </c>
      <c r="I22" s="15"/>
      <c r="J22" s="180"/>
      <c r="K22" s="103"/>
    </row>
    <row r="23" ht="40.5" hidden="1" customHeight="1">
      <c r="A23" s="159" t="str">
        <f>'1. SKP JPT (M.I)'!A24</f>
        <v>8</v>
      </c>
      <c r="B23" s="175" t="str">
        <f>VLOOKUP(A23,'1. SKP JPT (M.I)'!$A$17:$G$105,2,0)</f>
        <v> </v>
      </c>
      <c r="C23" s="176" t="str">
        <f>VLOOKUP(A23,'1. SKP JPT (M.I)'!$A$17:$G$105,4,0)</f>
        <v> </v>
      </c>
      <c r="D23" s="159" t="str">
        <f>VLOOKUP(C23,'1.1  SKP JPT (M.I)_Cetak'!$D$16:$F$28,3,0)</f>
        <v>  -    </v>
      </c>
      <c r="E23" s="159" t="str">
        <f>VLOOKUP(C23,'2. Penilaian SKP JPT'!$C$17:$G$29,5,0)&amp;VLOOKUP(C23,'1. SKP JPT (M.I)'!$D$17:$H$29,5,0)</f>
        <v>  </v>
      </c>
      <c r="F23" s="177" t="str">
        <f>VLOOKUP(C23,'2. Penilaian SKP JPT'!$C$17:$K$29,9,0)</f>
        <v>110.00%</v>
      </c>
      <c r="G23" s="157" t="str">
        <f>VLOOKUP(C23,'2. Penilaian SKP JPT'!$C$17:$M$29,10,0)</f>
        <v>Sangat Baik</v>
      </c>
      <c r="H23" s="178" t="str">
        <f>VLOOKUP(C23,'2. Penilaian SKP JPT'!$C$17:$M$29,11,0)</f>
        <v>120.0</v>
      </c>
      <c r="I23" s="15"/>
      <c r="J23" s="180"/>
      <c r="K23" s="103"/>
    </row>
    <row r="24" ht="40.5" hidden="1" customHeight="1">
      <c r="A24" s="159" t="str">
        <f>'1. SKP JPT (M.I)'!A25</f>
        <v>9</v>
      </c>
      <c r="B24" s="175" t="str">
        <f>VLOOKUP(A24,'1. SKP JPT (M.I)'!$A$17:$G$105,2,0)</f>
        <v> </v>
      </c>
      <c r="C24" s="176" t="str">
        <f>VLOOKUP(A24,'1. SKP JPT (M.I)'!$A$17:$G$105,4,0)</f>
        <v> </v>
      </c>
      <c r="D24" s="159" t="str">
        <f>VLOOKUP(C24,'1.1  SKP JPT (M.I)_Cetak'!$D$16:$F$28,3,0)</f>
        <v>  -    </v>
      </c>
      <c r="E24" s="159" t="str">
        <f>VLOOKUP(C24,'2. Penilaian SKP JPT'!$C$17:$G$29,5,0)&amp;VLOOKUP(C24,'1. SKP JPT (M.I)'!$D$17:$H$29,5,0)</f>
        <v>  </v>
      </c>
      <c r="F24" s="177" t="str">
        <f>VLOOKUP(C24,'2. Penilaian SKP JPT'!$C$17:$K$29,9,0)</f>
        <v>110.00%</v>
      </c>
      <c r="G24" s="157" t="str">
        <f>VLOOKUP(C24,'2. Penilaian SKP JPT'!$C$17:$M$29,10,0)</f>
        <v>Sangat Baik</v>
      </c>
      <c r="H24" s="178" t="str">
        <f>VLOOKUP(C24,'2. Penilaian SKP JPT'!$C$17:$M$29,11,0)</f>
        <v>120.0</v>
      </c>
      <c r="I24" s="15"/>
      <c r="J24" s="180"/>
      <c r="K24" s="103"/>
    </row>
    <row r="25" ht="40.5" hidden="1" customHeight="1">
      <c r="A25" s="159" t="str">
        <f>'1. SKP JPT (M.I)'!A26</f>
        <v>10</v>
      </c>
      <c r="B25" s="175" t="str">
        <f>VLOOKUP(A25,'1. SKP JPT (M.I)'!$A$17:$G$105,2,0)</f>
        <v> </v>
      </c>
      <c r="C25" s="176" t="str">
        <f>VLOOKUP(A25,'1. SKP JPT (M.I)'!$A$17:$G$105,4,0)</f>
        <v> </v>
      </c>
      <c r="D25" s="159" t="str">
        <f>VLOOKUP(C25,'1.1  SKP JPT (M.I)_Cetak'!$D$16:$F$28,3,0)</f>
        <v>  -    </v>
      </c>
      <c r="E25" s="159" t="str">
        <f>VLOOKUP(C25,'2. Penilaian SKP JPT'!$C$17:$G$29,5,0)&amp;VLOOKUP(C25,'1. SKP JPT (M.I)'!$D$17:$H$29,5,0)</f>
        <v>  </v>
      </c>
      <c r="F25" s="177" t="str">
        <f>VLOOKUP(C25,'2. Penilaian SKP JPT'!$C$17:$K$29,9,0)</f>
        <v>110.00%</v>
      </c>
      <c r="G25" s="157" t="str">
        <f>VLOOKUP(C25,'2. Penilaian SKP JPT'!$C$17:$M$29,10,0)</f>
        <v>Sangat Baik</v>
      </c>
      <c r="H25" s="178" t="str">
        <f>VLOOKUP(C25,'2. Penilaian SKP JPT'!$C$17:$M$29,11,0)</f>
        <v>120.0</v>
      </c>
      <c r="I25" s="15"/>
      <c r="J25" s="180"/>
      <c r="K25" s="103"/>
    </row>
    <row r="26" ht="40.5" hidden="1" customHeight="1">
      <c r="A26" s="159" t="str">
        <f>'1. SKP JPT (M.I)'!A27</f>
        <v>11</v>
      </c>
      <c r="B26" s="175" t="str">
        <f>VLOOKUP(A26,'1. SKP JPT (M.I)'!$A$17:$G$105,2,0)</f>
        <v> </v>
      </c>
      <c r="C26" s="176" t="str">
        <f>VLOOKUP(A26,'1. SKP JPT (M.I)'!$A$17:$G$105,4,0)</f>
        <v> </v>
      </c>
      <c r="D26" s="159" t="str">
        <f>VLOOKUP(C26,'1.1  SKP JPT (M.I)_Cetak'!$D$16:$F$28,3,0)</f>
        <v>  -    </v>
      </c>
      <c r="E26" s="159" t="str">
        <f>VLOOKUP(C26,'2. Penilaian SKP JPT'!$C$17:$G$29,5,0)&amp;VLOOKUP(C26,'1. SKP JPT (M.I)'!$D$17:$H$29,5,0)</f>
        <v>  </v>
      </c>
      <c r="F26" s="177" t="str">
        <f>VLOOKUP(C26,'2. Penilaian SKP JPT'!$C$17:$K$29,9,0)</f>
        <v>110.00%</v>
      </c>
      <c r="G26" s="157" t="str">
        <f>VLOOKUP(C26,'2. Penilaian SKP JPT'!$C$17:$M$29,10,0)</f>
        <v>Sangat Baik</v>
      </c>
      <c r="H26" s="178" t="str">
        <f>VLOOKUP(C26,'2. Penilaian SKP JPT'!$C$17:$M$29,11,0)</f>
        <v>120.0</v>
      </c>
      <c r="I26" s="15"/>
      <c r="J26" s="180"/>
      <c r="K26" s="103"/>
    </row>
    <row r="27" ht="40.5" hidden="1" customHeight="1">
      <c r="A27" s="159" t="str">
        <f>'1. SKP JPT (M.I)'!A28</f>
        <v>12</v>
      </c>
      <c r="B27" s="175" t="str">
        <f>VLOOKUP(A27,'1. SKP JPT (M.I)'!$A$17:$G$105,2,0)</f>
        <v> </v>
      </c>
      <c r="C27" s="176" t="str">
        <f>VLOOKUP(A27,'1. SKP JPT (M.I)'!$A$17:$G$105,4,0)</f>
        <v> </v>
      </c>
      <c r="D27" s="159" t="str">
        <f>VLOOKUP(C27,'1.1  SKP JPT (M.I)_Cetak'!$D$16:$F$28,3,0)</f>
        <v>  -    </v>
      </c>
      <c r="E27" s="159" t="str">
        <f>VLOOKUP(C27,'2. Penilaian SKP JPT'!$C$17:$G$29,5,0)&amp;VLOOKUP(C27,'1. SKP JPT (M.I)'!$D$17:$H$29,5,0)</f>
        <v>  </v>
      </c>
      <c r="F27" s="177" t="str">
        <f>VLOOKUP(C27,'2. Penilaian SKP JPT'!$C$17:$K$29,9,0)</f>
        <v>110.00%</v>
      </c>
      <c r="G27" s="157" t="str">
        <f>VLOOKUP(C27,'2. Penilaian SKP JPT'!$C$17:$M$29,10,0)</f>
        <v>Sangat Baik</v>
      </c>
      <c r="H27" s="178" t="str">
        <f>VLOOKUP(C27,'2. Penilaian SKP JPT'!$C$17:$M$29,11,0)</f>
        <v>120.0</v>
      </c>
      <c r="I27" s="15"/>
      <c r="J27" s="180"/>
      <c r="K27" s="103"/>
    </row>
    <row r="28" ht="40.5" hidden="1" customHeight="1">
      <c r="A28" s="159" t="str">
        <f>'1. SKP JPT (M.I)'!A29</f>
        <v>13</v>
      </c>
      <c r="B28" s="175" t="str">
        <f>VLOOKUP(A28,'1. SKP JPT (M.I)'!$A$17:$G$105,2,0)</f>
        <v> </v>
      </c>
      <c r="C28" s="176" t="str">
        <f>VLOOKUP(A28,'1. SKP JPT (M.I)'!$A$17:$G$105,4,0)</f>
        <v> </v>
      </c>
      <c r="D28" s="159" t="str">
        <f>VLOOKUP(C28,'1.1  SKP JPT (M.I)_Cetak'!$D$16:$F$28,3,0)</f>
        <v>  -    </v>
      </c>
      <c r="E28" s="159" t="str">
        <f>VLOOKUP(C28,'2. Penilaian SKP JPT'!$C$17:$G$29,5,0)&amp;VLOOKUP(C28,'1. SKP JPT (M.I)'!$D$17:$H$29,5,0)</f>
        <v>  </v>
      </c>
      <c r="F28" s="177" t="str">
        <f>VLOOKUP(C28,'2. Penilaian SKP JPT'!$C$17:$K$29,9,0)</f>
        <v>110.00%</v>
      </c>
      <c r="G28" s="157" t="str">
        <f>VLOOKUP(C28,'2. Penilaian SKP JPT'!$C$17:$M$29,10,0)</f>
        <v>Sangat Baik</v>
      </c>
      <c r="H28" s="178" t="str">
        <f>VLOOKUP(C28,'2. Penilaian SKP JPT'!$C$17:$M$29,11,0)</f>
        <v>120.0</v>
      </c>
      <c r="I28" s="15"/>
      <c r="J28" s="181"/>
      <c r="K28" s="103"/>
    </row>
    <row r="29" ht="15.0" customHeight="1">
      <c r="A29" s="145" t="s">
        <v>34</v>
      </c>
      <c r="B29" s="13"/>
      <c r="C29" s="13"/>
      <c r="D29" s="13"/>
      <c r="E29" s="13"/>
      <c r="F29" s="13"/>
      <c r="G29" s="13"/>
      <c r="H29" s="13"/>
      <c r="I29" s="13"/>
      <c r="J29" s="15"/>
      <c r="K29" s="87"/>
    </row>
    <row r="30" ht="33.0" customHeight="1">
      <c r="A30" s="173" t="s">
        <v>19</v>
      </c>
      <c r="B30" s="173" t="s">
        <v>20</v>
      </c>
      <c r="C30" s="173" t="s">
        <v>21</v>
      </c>
      <c r="D30" s="173" t="s">
        <v>22</v>
      </c>
      <c r="E30" s="173" t="s">
        <v>85</v>
      </c>
      <c r="F30" s="173" t="s">
        <v>86</v>
      </c>
      <c r="G30" s="173" t="s">
        <v>87</v>
      </c>
      <c r="H30" s="173" t="s">
        <v>90</v>
      </c>
      <c r="I30" s="173" t="s">
        <v>88</v>
      </c>
      <c r="J30" s="173" t="s">
        <v>89</v>
      </c>
      <c r="K30" s="90"/>
    </row>
    <row r="31" ht="19.5" customHeight="1">
      <c r="A31" s="157">
        <v>1.0</v>
      </c>
      <c r="B31" s="182" t="str">
        <f>VLOOKUP(A31,'1. SKP JPT (M.I)'!$A$32:$H$39,2,0)</f>
        <v>a1</v>
      </c>
      <c r="C31" s="183" t="str">
        <f>VLOOKUP(A31,'1. SKP JPT (M.I)'!$A$32:$H$39,4,0)</f>
        <v>b1</v>
      </c>
      <c r="D31" s="157" t="str">
        <f>VLOOKUP(C31,'1.1  SKP JPT (M.I)_Cetak'!$D$31:$F$38,3,0)</f>
        <v>- -</v>
      </c>
      <c r="E31" s="157" t="str">
        <f>VLOOKUP(C31,'2. Penilaian SKP JPT'!$C$33:$G$40,5,0)&amp;VLOOKUP('2.1 Penilaian SKP JPT_Cetak'!C31,'1. SKP JPT (M.I)'!$D$32:$H$39,5,0)</f>
        <v>-</v>
      </c>
      <c r="F31" s="177" t="str">
        <f>VLOOKUP(C31,'2. Penilaian SKP JPT'!$C$33:$O$40,9,0)</f>
        <v>110.00%</v>
      </c>
      <c r="G31" s="157" t="str">
        <f t="shared" ref="G31:G38" si="1">IF(F31&lt;=59%,"Sangat Kurang",IF(AND(F31&lt;=79%,F31&gt;=60%),"Kurang",IF(AND(F31&lt;=99%,F31&gt;=80%),"Cukup",IF(F31=100%,"Baik",IF(F31&gt;=101%,"Sangat Baik")))))</f>
        <v>Sangat Baik</v>
      </c>
      <c r="H31" s="184" t="str">
        <f>VLOOKUP(C31,'2. Penilaian SKP JPT'!$C$33:$M$40,11,0)</f>
        <v/>
      </c>
      <c r="I31" s="185" t="str">
        <f>VLOOKUP(C31,'2. Penilaian SKP JPT'!$C$33:$O$40,12,0)</f>
        <v>120.0</v>
      </c>
      <c r="J31" s="186" t="str">
        <f>VLOOKUP(C31,'2. Penilaian SKP JPT'!$C$33:$O$40,13,0)</f>
        <v>0.000</v>
      </c>
      <c r="K31" s="116"/>
    </row>
    <row r="32" ht="19.5" customHeight="1">
      <c r="A32" s="157">
        <v>2.0</v>
      </c>
      <c r="B32" s="182" t="str">
        <f>VLOOKUP(A32,'1. SKP JPT (M.I)'!$A$32:$H$39,2,0)</f>
        <v>a2</v>
      </c>
      <c r="C32" s="183" t="str">
        <f>VLOOKUP(A32,'1. SKP JPT (M.I)'!$A$32:$H$39,4,0)</f>
        <v>b2</v>
      </c>
      <c r="D32" s="157" t="str">
        <f>VLOOKUP(C32,'1.1  SKP JPT (M.I)_Cetak'!$D$31:$F$38,3,0)</f>
        <v>- -</v>
      </c>
      <c r="E32" s="157" t="str">
        <f>VLOOKUP(C32,'2. Penilaian SKP JPT'!$C$33:$G$40,5,0)&amp;VLOOKUP('2.1 Penilaian SKP JPT_Cetak'!C32,'1. SKP JPT (M.I)'!$D$32:$H$39,5,0)</f>
        <v>-</v>
      </c>
      <c r="F32" s="177" t="str">
        <f>VLOOKUP(C32,'2. Penilaian SKP JPT'!$C$33:$O$40,9,0)</f>
        <v>110.00%</v>
      </c>
      <c r="G32" s="157" t="str">
        <f t="shared" si="1"/>
        <v>Sangat Baik</v>
      </c>
      <c r="H32" s="184" t="str">
        <f>VLOOKUP(C32,'2. Penilaian SKP JPT'!$C$33:$M$40,11,0)</f>
        <v/>
      </c>
      <c r="I32" s="185" t="str">
        <f>VLOOKUP(C32,'2. Penilaian SKP JPT'!$C$33:$O$40,12,0)</f>
        <v>120.0</v>
      </c>
      <c r="J32" s="186" t="str">
        <f>VLOOKUP(C32,'2. Penilaian SKP JPT'!$C$33:$O$40,13,0)</f>
        <v>0.000</v>
      </c>
      <c r="K32" s="116"/>
    </row>
    <row r="33" ht="19.5" customHeight="1">
      <c r="A33" s="157">
        <v>3.0</v>
      </c>
      <c r="B33" s="182" t="str">
        <f>VLOOKUP(A33,'1. SKP JPT (M.I)'!$A$32:$H$39,2,0)</f>
        <v>a3</v>
      </c>
      <c r="C33" s="183" t="str">
        <f>VLOOKUP(A33,'1. SKP JPT (M.I)'!$A$32:$H$39,4,0)</f>
        <v>b3</v>
      </c>
      <c r="D33" s="157" t="str">
        <f>VLOOKUP(C33,'1.1  SKP JPT (M.I)_Cetak'!$D$31:$F$38,3,0)</f>
        <v>- -</v>
      </c>
      <c r="E33" s="157" t="str">
        <f>VLOOKUP(C33,'2. Penilaian SKP JPT'!$C$33:$G$40,5,0)&amp;VLOOKUP('2.1 Penilaian SKP JPT_Cetak'!C33,'1. SKP JPT (M.I)'!$D$32:$H$39,5,0)</f>
        <v>-</v>
      </c>
      <c r="F33" s="177" t="str">
        <f>VLOOKUP(C33,'2. Penilaian SKP JPT'!$C$33:$O$40,9,0)</f>
        <v>110.00%</v>
      </c>
      <c r="G33" s="157" t="str">
        <f t="shared" si="1"/>
        <v>Sangat Baik</v>
      </c>
      <c r="H33" s="184" t="str">
        <f>VLOOKUP(C33,'2. Penilaian SKP JPT'!$C$33:$M$40,11,0)</f>
        <v/>
      </c>
      <c r="I33" s="185" t="str">
        <f>VLOOKUP(C33,'2. Penilaian SKP JPT'!$C$33:$O$40,12,0)</f>
        <v>120.0</v>
      </c>
      <c r="J33" s="186" t="str">
        <f>VLOOKUP(C33,'2. Penilaian SKP JPT'!$C$33:$O$40,13,0)</f>
        <v>0.000</v>
      </c>
      <c r="K33" s="116"/>
    </row>
    <row r="34" ht="19.5" customHeight="1">
      <c r="A34" s="157">
        <v>4.0</v>
      </c>
      <c r="B34" s="182" t="str">
        <f>VLOOKUP(A34,'1. SKP JPT (M.I)'!$A$32:$H$39,2,0)</f>
        <v>a4</v>
      </c>
      <c r="C34" s="183" t="str">
        <f>VLOOKUP(A34,'1. SKP JPT (M.I)'!$A$32:$H$39,4,0)</f>
        <v>b4</v>
      </c>
      <c r="D34" s="157" t="str">
        <f>VLOOKUP(C34,'1.1  SKP JPT (M.I)_Cetak'!$D$31:$F$38,3,0)</f>
        <v>- -</v>
      </c>
      <c r="E34" s="157" t="str">
        <f>VLOOKUP(C34,'2. Penilaian SKP JPT'!$C$33:$G$40,5,0)&amp;VLOOKUP('2.1 Penilaian SKP JPT_Cetak'!C34,'1. SKP JPT (M.I)'!$D$32:$H$39,5,0)</f>
        <v>-</v>
      </c>
      <c r="F34" s="177" t="str">
        <f>VLOOKUP(C34,'2. Penilaian SKP JPT'!$C$33:$O$40,9,0)</f>
        <v>110.00%</v>
      </c>
      <c r="G34" s="157" t="str">
        <f t="shared" si="1"/>
        <v>Sangat Baik</v>
      </c>
      <c r="H34" s="184" t="str">
        <f>VLOOKUP(C34,'2. Penilaian SKP JPT'!$C$33:$M$40,11,0)</f>
        <v/>
      </c>
      <c r="I34" s="185" t="str">
        <f>VLOOKUP(C34,'2. Penilaian SKP JPT'!$C$33:$O$40,12,0)</f>
        <v>120.0</v>
      </c>
      <c r="J34" s="186" t="str">
        <f>VLOOKUP(C34,'2. Penilaian SKP JPT'!$C$33:$O$40,13,0)</f>
        <v>0.000</v>
      </c>
      <c r="K34" s="116"/>
    </row>
    <row r="35" ht="19.5" customHeight="1">
      <c r="A35" s="157">
        <v>5.0</v>
      </c>
      <c r="B35" s="182" t="str">
        <f>VLOOKUP(A35,'1. SKP JPT (M.I)'!$A$32:$H$39,2,0)</f>
        <v>a5</v>
      </c>
      <c r="C35" s="183" t="str">
        <f>VLOOKUP(A35,'1. SKP JPT (M.I)'!$A$32:$H$39,4,0)</f>
        <v>b5</v>
      </c>
      <c r="D35" s="157" t="str">
        <f>VLOOKUP(C35,'1.1  SKP JPT (M.I)_Cetak'!$D$31:$F$38,3,0)</f>
        <v>- -</v>
      </c>
      <c r="E35" s="157" t="str">
        <f>VLOOKUP(C35,'2. Penilaian SKP JPT'!$C$33:$G$40,5,0)&amp;VLOOKUP('2.1 Penilaian SKP JPT_Cetak'!C35,'1. SKP JPT (M.I)'!$D$32:$H$39,5,0)</f>
        <v>-</v>
      </c>
      <c r="F35" s="177" t="str">
        <f>VLOOKUP(C35,'2. Penilaian SKP JPT'!$C$33:$O$40,9,0)</f>
        <v>110.00%</v>
      </c>
      <c r="G35" s="157" t="str">
        <f t="shared" si="1"/>
        <v>Sangat Baik</v>
      </c>
      <c r="H35" s="184" t="str">
        <f>VLOOKUP(C35,'2. Penilaian SKP JPT'!$C$33:$M$40,11,0)</f>
        <v/>
      </c>
      <c r="I35" s="185" t="str">
        <f>VLOOKUP(C35,'2. Penilaian SKP JPT'!$C$33:$O$40,12,0)</f>
        <v>120.0</v>
      </c>
      <c r="J35" s="186" t="str">
        <f>VLOOKUP(C35,'2. Penilaian SKP JPT'!$C$33:$O$40,13,0)</f>
        <v>0.000</v>
      </c>
      <c r="K35" s="116"/>
    </row>
    <row r="36" ht="19.5" customHeight="1">
      <c r="A36" s="157">
        <v>6.0</v>
      </c>
      <c r="B36" s="182" t="str">
        <f>VLOOKUP(A36,'1. SKP JPT (M.I)'!$A$32:$H$39,2,0)</f>
        <v>a6</v>
      </c>
      <c r="C36" s="183" t="str">
        <f>VLOOKUP(A36,'1. SKP JPT (M.I)'!$A$32:$H$39,4,0)</f>
        <v>b6</v>
      </c>
      <c r="D36" s="157" t="str">
        <f>VLOOKUP(C36,'1.1  SKP JPT (M.I)_Cetak'!$D$31:$F$38,3,0)</f>
        <v>- -</v>
      </c>
      <c r="E36" s="157" t="str">
        <f>VLOOKUP(C36,'2. Penilaian SKP JPT'!$C$33:$G$40,5,0)&amp;VLOOKUP('2.1 Penilaian SKP JPT_Cetak'!C36,'1. SKP JPT (M.I)'!$D$32:$H$39,5,0)</f>
        <v>-</v>
      </c>
      <c r="F36" s="177" t="str">
        <f>VLOOKUP(C36,'2. Penilaian SKP JPT'!$C$33:$O$40,9,0)</f>
        <v>110.00%</v>
      </c>
      <c r="G36" s="157" t="str">
        <f t="shared" si="1"/>
        <v>Sangat Baik</v>
      </c>
      <c r="H36" s="184" t="str">
        <f>VLOOKUP(C36,'2. Penilaian SKP JPT'!$C$33:$M$40,11,0)</f>
        <v/>
      </c>
      <c r="I36" s="185" t="str">
        <f>VLOOKUP(C36,'2. Penilaian SKP JPT'!$C$33:$O$40,12,0)</f>
        <v>120.0</v>
      </c>
      <c r="J36" s="186" t="str">
        <f>VLOOKUP(C36,'2. Penilaian SKP JPT'!$C$33:$O$40,13,0)</f>
        <v>0.000</v>
      </c>
      <c r="K36" s="116"/>
    </row>
    <row r="37" ht="19.5" customHeight="1">
      <c r="A37" s="157">
        <v>7.0</v>
      </c>
      <c r="B37" s="182" t="str">
        <f>VLOOKUP(A37,'1. SKP JPT (M.I)'!$A$32:$H$39,2,0)</f>
        <v>a7</v>
      </c>
      <c r="C37" s="183" t="str">
        <f>VLOOKUP(A37,'1. SKP JPT (M.I)'!$A$32:$H$39,4,0)</f>
        <v>b7</v>
      </c>
      <c r="D37" s="157" t="str">
        <f>VLOOKUP(C37,'1.1  SKP JPT (M.I)_Cetak'!$D$31:$F$38,3,0)</f>
        <v>- -</v>
      </c>
      <c r="E37" s="157" t="str">
        <f>VLOOKUP(C37,'2. Penilaian SKP JPT'!$C$33:$G$40,5,0)&amp;VLOOKUP('2.1 Penilaian SKP JPT_Cetak'!C37,'1. SKP JPT (M.I)'!$D$32:$H$39,5,0)</f>
        <v>-</v>
      </c>
      <c r="F37" s="177" t="str">
        <f>VLOOKUP(C37,'2. Penilaian SKP JPT'!$C$33:$O$40,9,0)</f>
        <v>110.00%</v>
      </c>
      <c r="G37" s="157" t="str">
        <f t="shared" si="1"/>
        <v>Sangat Baik</v>
      </c>
      <c r="H37" s="184" t="str">
        <f>VLOOKUP(C37,'2. Penilaian SKP JPT'!$C$33:$M$40,11,0)</f>
        <v/>
      </c>
      <c r="I37" s="185" t="str">
        <f>VLOOKUP(C37,'2. Penilaian SKP JPT'!$C$33:$O$40,12,0)</f>
        <v>120.0</v>
      </c>
      <c r="J37" s="186" t="str">
        <f>VLOOKUP(C37,'2. Penilaian SKP JPT'!$C$33:$O$40,13,0)</f>
        <v>0.000</v>
      </c>
      <c r="K37" s="116"/>
    </row>
    <row r="38" ht="19.5" customHeight="1">
      <c r="A38" s="157">
        <v>8.0</v>
      </c>
      <c r="B38" s="182" t="str">
        <f>VLOOKUP(A38,'1. SKP JPT (M.I)'!$A$32:$H$39,2,0)</f>
        <v>a8</v>
      </c>
      <c r="C38" s="183" t="str">
        <f>VLOOKUP(A38,'1. SKP JPT (M.I)'!$A$32:$H$39,4,0)</f>
        <v>b8</v>
      </c>
      <c r="D38" s="157" t="str">
        <f>VLOOKUP(C38,'1.1  SKP JPT (M.I)_Cetak'!$D$31:$F$38,3,0)</f>
        <v>- -</v>
      </c>
      <c r="E38" s="157" t="str">
        <f>VLOOKUP(C38,'2. Penilaian SKP JPT'!$C$33:$G$40,5,0)&amp;VLOOKUP('2.1 Penilaian SKP JPT_Cetak'!C38,'1. SKP JPT (M.I)'!$D$32:$H$39,5,0)</f>
        <v>-</v>
      </c>
      <c r="F38" s="177" t="str">
        <f>VLOOKUP(C38,'2. Penilaian SKP JPT'!$C$33:$O$40,9,0)</f>
        <v>110.00%</v>
      </c>
      <c r="G38" s="157" t="str">
        <f t="shared" si="1"/>
        <v>Sangat Baik</v>
      </c>
      <c r="H38" s="184" t="str">
        <f>VLOOKUP(C38,'2. Penilaian SKP JPT'!$C$33:$M$40,11,0)</f>
        <v/>
      </c>
      <c r="I38" s="185" t="str">
        <f>VLOOKUP(C38,'2. Penilaian SKP JPT'!$C$33:$O$40,12,0)</f>
        <v>120.0</v>
      </c>
      <c r="J38" s="186" t="str">
        <f>VLOOKUP(C38,'2. Penilaian SKP JPT'!$C$33:$O$40,13,0)</f>
        <v>0.000</v>
      </c>
      <c r="K38" s="116"/>
    </row>
    <row r="39" ht="15.0" customHeight="1">
      <c r="A39" s="187" t="s">
        <v>91</v>
      </c>
      <c r="B39" s="188"/>
      <c r="C39" s="188"/>
      <c r="D39" s="188"/>
      <c r="E39" s="188"/>
      <c r="F39" s="188"/>
      <c r="G39" s="188"/>
      <c r="H39" s="188"/>
      <c r="I39" s="188"/>
      <c r="J39" s="189" t="str">
        <f>IF(SUM(J31:J38)&gt;=10,10,SUM(J31:J38))</f>
        <v>0.000</v>
      </c>
      <c r="K39" s="116"/>
    </row>
    <row r="40" ht="15.0" customHeight="1">
      <c r="A40" s="190" t="s">
        <v>92</v>
      </c>
      <c r="B40" s="191"/>
      <c r="C40" s="191"/>
      <c r="D40" s="191"/>
      <c r="E40" s="191"/>
      <c r="F40" s="191"/>
      <c r="G40" s="191"/>
      <c r="H40" s="191"/>
      <c r="I40" s="191"/>
      <c r="J40" s="189" t="str">
        <f>J16+J39</f>
        <v>120.000</v>
      </c>
      <c r="K40" s="116"/>
    </row>
    <row r="41" ht="15.0" customHeight="1">
      <c r="A41" s="131"/>
      <c r="B41" s="77"/>
      <c r="C41" s="131"/>
      <c r="D41" s="131"/>
      <c r="E41" s="131"/>
      <c r="F41" s="192"/>
      <c r="G41" s="131"/>
      <c r="H41" s="193"/>
      <c r="I41" s="193"/>
      <c r="J41" s="194"/>
      <c r="K41" s="116"/>
    </row>
    <row r="42" ht="15.0" customHeight="1">
      <c r="A42" s="131"/>
      <c r="B42" s="77"/>
      <c r="C42" s="131"/>
      <c r="D42" s="131"/>
      <c r="E42" s="131"/>
      <c r="F42" s="192"/>
      <c r="G42" s="131"/>
      <c r="H42" s="193"/>
      <c r="I42" s="131" t="s">
        <v>82</v>
      </c>
      <c r="J42" s="194"/>
      <c r="K42" s="116"/>
    </row>
    <row r="43" ht="15.75" customHeight="1">
      <c r="A43" s="131"/>
      <c r="B43" s="78"/>
      <c r="C43" s="78"/>
      <c r="D43" s="78"/>
      <c r="E43" s="78"/>
      <c r="F43" s="78"/>
      <c r="G43" s="78"/>
      <c r="H43" s="78"/>
      <c r="I43" s="163" t="s">
        <v>84</v>
      </c>
      <c r="J43" s="78"/>
    </row>
    <row r="44" ht="15.75" customHeight="1">
      <c r="A44" s="131"/>
      <c r="B44" s="78"/>
      <c r="C44" s="78"/>
      <c r="D44" s="78"/>
      <c r="E44" s="78"/>
      <c r="F44" s="78"/>
      <c r="G44" s="78"/>
      <c r="H44" s="78"/>
      <c r="I44" s="163"/>
      <c r="J44" s="78"/>
    </row>
    <row r="45" ht="15.75" customHeight="1">
      <c r="A45" s="131"/>
      <c r="B45" s="78"/>
      <c r="C45" s="78"/>
      <c r="D45" s="78"/>
      <c r="E45" s="78"/>
      <c r="F45" s="78"/>
      <c r="G45" s="78"/>
      <c r="H45" s="78"/>
      <c r="I45" s="163"/>
      <c r="J45" s="78"/>
    </row>
    <row r="46" ht="15.75" customHeight="1">
      <c r="A46" s="131"/>
      <c r="B46" s="78"/>
      <c r="C46" s="78"/>
      <c r="D46" s="78"/>
      <c r="E46" s="78"/>
      <c r="F46" s="78"/>
      <c r="G46" s="78"/>
      <c r="H46" s="78"/>
      <c r="I46" s="163"/>
      <c r="J46" s="78"/>
    </row>
    <row r="47" ht="15.75" customHeight="1">
      <c r="A47" s="131"/>
      <c r="B47" s="78"/>
      <c r="C47" s="78"/>
      <c r="D47" s="78"/>
      <c r="E47" s="78"/>
      <c r="F47" s="78"/>
      <c r="G47" s="78"/>
      <c r="H47" s="78"/>
      <c r="I47" s="163" t="str">
        <f t="shared" ref="I47:I48" si="2">"("&amp;F8&amp;")"</f>
        <v>(Anu)</v>
      </c>
      <c r="J47" s="78"/>
    </row>
    <row r="48" ht="15.75" customHeight="1">
      <c r="A48" s="131"/>
      <c r="B48" s="78"/>
      <c r="C48" s="78"/>
      <c r="D48" s="78"/>
      <c r="E48" s="78"/>
      <c r="F48" s="78"/>
      <c r="G48" s="78"/>
      <c r="H48" s="78"/>
      <c r="I48" s="163" t="str">
        <f t="shared" si="2"/>
        <v>(1234567899)</v>
      </c>
      <c r="J48" s="78"/>
    </row>
    <row r="49" ht="15.75" customHeight="1">
      <c r="A49" s="131"/>
      <c r="B49" s="78"/>
      <c r="C49" s="78"/>
      <c r="D49" s="78"/>
      <c r="E49" s="78"/>
      <c r="F49" s="78"/>
      <c r="G49" s="78"/>
      <c r="H49" s="78"/>
      <c r="I49" s="78"/>
      <c r="J49" s="78"/>
    </row>
    <row r="50" ht="15.75" customHeight="1">
      <c r="A50" s="131"/>
      <c r="B50" s="78"/>
      <c r="C50" s="78"/>
      <c r="D50" s="78"/>
      <c r="E50" s="78"/>
      <c r="F50" s="78"/>
      <c r="G50" s="78"/>
      <c r="H50" s="78"/>
      <c r="I50" s="78"/>
      <c r="J50" s="78"/>
    </row>
    <row r="51" ht="15.75" customHeight="1">
      <c r="A51" s="131"/>
      <c r="B51" s="78"/>
      <c r="C51" s="78"/>
      <c r="D51" s="78"/>
      <c r="E51" s="78"/>
      <c r="F51" s="78"/>
      <c r="G51" s="78"/>
      <c r="H51" s="78"/>
      <c r="I51" s="78"/>
      <c r="J51" s="78"/>
    </row>
    <row r="52" ht="15.75" customHeight="1">
      <c r="A52" s="131"/>
      <c r="B52" s="78"/>
      <c r="C52" s="78"/>
      <c r="D52" s="78"/>
      <c r="E52" s="78"/>
      <c r="F52" s="78"/>
      <c r="G52" s="78"/>
      <c r="H52" s="78"/>
      <c r="I52" s="78"/>
      <c r="J52" s="78"/>
    </row>
    <row r="53" ht="15.75" customHeight="1">
      <c r="A53" s="131"/>
      <c r="B53" s="78"/>
      <c r="C53" s="78"/>
      <c r="D53" s="78"/>
      <c r="E53" s="78"/>
      <c r="F53" s="78"/>
      <c r="G53" s="78"/>
      <c r="H53" s="78"/>
      <c r="I53" s="78"/>
      <c r="J53" s="78"/>
    </row>
    <row r="54" ht="15.75" customHeight="1">
      <c r="A54" s="131"/>
      <c r="B54" s="78"/>
      <c r="C54" s="78"/>
      <c r="D54" s="78"/>
      <c r="E54" s="78"/>
      <c r="F54" s="78"/>
      <c r="G54" s="78"/>
      <c r="H54" s="78"/>
      <c r="I54" s="78"/>
      <c r="J54" s="78"/>
    </row>
    <row r="55" ht="15.75" customHeight="1">
      <c r="A55" s="131"/>
      <c r="B55" s="78"/>
      <c r="C55" s="78"/>
      <c r="D55" s="78"/>
      <c r="E55" s="78"/>
      <c r="F55" s="78"/>
      <c r="G55" s="78"/>
      <c r="H55" s="78"/>
      <c r="I55" s="78"/>
      <c r="J55" s="78"/>
    </row>
    <row r="56" ht="15.75" customHeight="1">
      <c r="A56" s="131"/>
      <c r="B56" s="78"/>
      <c r="C56" s="78"/>
      <c r="D56" s="78"/>
      <c r="E56" s="78"/>
      <c r="F56" s="78"/>
      <c r="G56" s="78"/>
      <c r="H56" s="78"/>
      <c r="I56" s="78"/>
      <c r="J56" s="78"/>
    </row>
    <row r="57" ht="15.75" customHeight="1">
      <c r="A57" s="131"/>
      <c r="B57" s="78"/>
      <c r="C57" s="78"/>
      <c r="D57" s="78"/>
      <c r="E57" s="78"/>
      <c r="F57" s="78"/>
      <c r="G57" s="78"/>
      <c r="H57" s="78"/>
      <c r="I57" s="78"/>
      <c r="J57" s="78"/>
    </row>
    <row r="58" ht="15.75" customHeight="1">
      <c r="A58" s="131"/>
      <c r="B58" s="78"/>
      <c r="C58" s="78"/>
      <c r="D58" s="78"/>
      <c r="E58" s="78"/>
      <c r="F58" s="78"/>
      <c r="G58" s="78"/>
      <c r="H58" s="78"/>
      <c r="I58" s="78"/>
      <c r="J58" s="78"/>
    </row>
    <row r="59" ht="15.75" customHeight="1">
      <c r="A59" s="131"/>
      <c r="B59" s="78"/>
      <c r="C59" s="78"/>
      <c r="D59" s="78"/>
      <c r="E59" s="78"/>
      <c r="F59" s="78"/>
      <c r="G59" s="78"/>
      <c r="H59" s="78"/>
      <c r="I59" s="78"/>
      <c r="J59" s="78"/>
    </row>
    <row r="60" ht="15.75" customHeight="1">
      <c r="A60" s="131"/>
      <c r="B60" s="78"/>
      <c r="C60" s="78"/>
      <c r="D60" s="78"/>
      <c r="E60" s="78"/>
      <c r="F60" s="78"/>
      <c r="G60" s="78"/>
      <c r="H60" s="78"/>
      <c r="I60" s="78"/>
      <c r="J60" s="78"/>
    </row>
    <row r="61" ht="15.75" customHeight="1">
      <c r="A61" s="131"/>
      <c r="B61" s="78"/>
      <c r="C61" s="78"/>
      <c r="D61" s="78"/>
      <c r="E61" s="78"/>
      <c r="F61" s="78"/>
      <c r="G61" s="78"/>
      <c r="H61" s="78"/>
      <c r="I61" s="78"/>
      <c r="J61" s="78"/>
    </row>
    <row r="62" ht="15.75" customHeight="1">
      <c r="A62" s="131"/>
      <c r="B62" s="78"/>
      <c r="C62" s="78"/>
      <c r="D62" s="78"/>
      <c r="E62" s="78"/>
      <c r="F62" s="78"/>
      <c r="G62" s="78"/>
      <c r="H62" s="78"/>
      <c r="I62" s="78"/>
      <c r="J62" s="78"/>
    </row>
    <row r="63" ht="15.75" customHeight="1">
      <c r="A63" s="131"/>
      <c r="B63" s="78"/>
      <c r="C63" s="78"/>
      <c r="D63" s="78"/>
      <c r="E63" s="78"/>
      <c r="F63" s="78"/>
      <c r="G63" s="78"/>
      <c r="H63" s="78"/>
      <c r="I63" s="78"/>
      <c r="J63" s="78"/>
    </row>
    <row r="64" ht="15.75" customHeight="1">
      <c r="A64" s="131"/>
      <c r="B64" s="78"/>
      <c r="C64" s="78"/>
      <c r="D64" s="78"/>
      <c r="E64" s="78"/>
      <c r="F64" s="78"/>
      <c r="G64" s="78"/>
      <c r="H64" s="78"/>
      <c r="I64" s="78"/>
      <c r="J64" s="78"/>
    </row>
    <row r="65" ht="15.75" customHeight="1">
      <c r="A65" s="131"/>
      <c r="B65" s="78"/>
      <c r="C65" s="78"/>
      <c r="D65" s="78"/>
      <c r="E65" s="78"/>
      <c r="F65" s="78"/>
      <c r="G65" s="78"/>
      <c r="H65" s="78"/>
      <c r="I65" s="78"/>
      <c r="J65" s="78"/>
    </row>
    <row r="66" ht="15.75" customHeight="1">
      <c r="A66" s="131"/>
      <c r="B66" s="78"/>
      <c r="C66" s="78"/>
      <c r="D66" s="78"/>
      <c r="E66" s="78"/>
      <c r="F66" s="78"/>
      <c r="G66" s="78"/>
      <c r="H66" s="78"/>
      <c r="I66" s="78"/>
      <c r="J66" s="78"/>
    </row>
    <row r="67" ht="15.75" customHeight="1">
      <c r="A67" s="131"/>
      <c r="B67" s="78"/>
      <c r="C67" s="78"/>
      <c r="D67" s="78"/>
      <c r="E67" s="78"/>
      <c r="F67" s="78"/>
      <c r="G67" s="78"/>
      <c r="H67" s="78"/>
      <c r="I67" s="78"/>
      <c r="J67" s="78"/>
    </row>
    <row r="68" ht="15.75" customHeight="1">
      <c r="A68" s="131"/>
      <c r="B68" s="78"/>
      <c r="C68" s="78"/>
      <c r="D68" s="78"/>
      <c r="E68" s="78"/>
      <c r="F68" s="78"/>
      <c r="G68" s="78"/>
      <c r="H68" s="78"/>
      <c r="I68" s="78"/>
      <c r="J68" s="78"/>
    </row>
    <row r="69" ht="15.75" customHeight="1">
      <c r="A69" s="131"/>
      <c r="B69" s="78"/>
      <c r="C69" s="78"/>
      <c r="D69" s="78"/>
      <c r="E69" s="78"/>
      <c r="F69" s="78"/>
      <c r="G69" s="78"/>
      <c r="H69" s="78"/>
      <c r="I69" s="78"/>
      <c r="J69" s="78"/>
    </row>
    <row r="70" ht="15.75" customHeight="1">
      <c r="A70" s="131"/>
      <c r="B70" s="78"/>
      <c r="C70" s="78"/>
      <c r="D70" s="78"/>
      <c r="E70" s="78"/>
      <c r="F70" s="78"/>
      <c r="G70" s="78"/>
      <c r="H70" s="78"/>
      <c r="I70" s="78"/>
      <c r="J70" s="78"/>
    </row>
    <row r="71" ht="15.75" customHeight="1">
      <c r="A71" s="131"/>
      <c r="B71" s="78"/>
      <c r="C71" s="78"/>
      <c r="D71" s="78"/>
      <c r="E71" s="78"/>
      <c r="F71" s="78"/>
      <c r="G71" s="78"/>
      <c r="H71" s="78"/>
      <c r="I71" s="78"/>
      <c r="J71" s="78"/>
    </row>
    <row r="72" ht="15.75" customHeight="1">
      <c r="A72" s="131"/>
      <c r="B72" s="78"/>
      <c r="C72" s="78"/>
      <c r="D72" s="78"/>
      <c r="E72" s="78"/>
      <c r="F72" s="78"/>
      <c r="G72" s="78"/>
      <c r="H72" s="78"/>
      <c r="I72" s="78"/>
      <c r="J72" s="78"/>
    </row>
    <row r="73" ht="15.75" customHeight="1">
      <c r="A73" s="131"/>
      <c r="B73" s="78"/>
      <c r="C73" s="78"/>
      <c r="D73" s="78"/>
      <c r="E73" s="78"/>
      <c r="F73" s="78"/>
      <c r="G73" s="78"/>
      <c r="H73" s="78"/>
      <c r="I73" s="78"/>
      <c r="J73" s="78"/>
    </row>
    <row r="74" ht="15.75" customHeight="1">
      <c r="A74" s="131"/>
      <c r="B74" s="78"/>
      <c r="C74" s="78"/>
      <c r="D74" s="78"/>
      <c r="E74" s="78"/>
      <c r="F74" s="78"/>
      <c r="G74" s="78"/>
      <c r="H74" s="78"/>
      <c r="I74" s="78"/>
      <c r="J74" s="78"/>
    </row>
    <row r="75" ht="15.75" customHeight="1">
      <c r="A75" s="131"/>
      <c r="B75" s="78"/>
      <c r="C75" s="78"/>
      <c r="D75" s="78"/>
      <c r="E75" s="78"/>
      <c r="F75" s="78"/>
      <c r="G75" s="78"/>
      <c r="H75" s="78"/>
      <c r="I75" s="78"/>
      <c r="J75" s="78"/>
    </row>
    <row r="76" ht="15.75" customHeight="1">
      <c r="A76" s="131"/>
      <c r="B76" s="78"/>
      <c r="C76" s="78"/>
      <c r="D76" s="78"/>
      <c r="E76" s="78"/>
      <c r="F76" s="78"/>
      <c r="G76" s="78"/>
      <c r="H76" s="78"/>
      <c r="I76" s="78"/>
      <c r="J76" s="78"/>
    </row>
    <row r="77" ht="15.75" customHeight="1">
      <c r="A77" s="131"/>
      <c r="B77" s="78"/>
      <c r="C77" s="78"/>
      <c r="D77" s="78"/>
      <c r="E77" s="78"/>
      <c r="F77" s="78"/>
      <c r="G77" s="78"/>
      <c r="H77" s="78"/>
      <c r="I77" s="78"/>
      <c r="J77" s="78"/>
    </row>
    <row r="78" ht="15.75" customHeight="1">
      <c r="A78" s="131"/>
      <c r="B78" s="78"/>
      <c r="C78" s="78"/>
      <c r="D78" s="78"/>
      <c r="E78" s="78"/>
      <c r="F78" s="78"/>
      <c r="G78" s="78"/>
      <c r="H78" s="78"/>
      <c r="I78" s="78"/>
      <c r="J78" s="78"/>
    </row>
    <row r="79" ht="15.75" customHeight="1">
      <c r="A79" s="131"/>
      <c r="B79" s="78"/>
      <c r="C79" s="78"/>
      <c r="D79" s="78"/>
      <c r="E79" s="78"/>
      <c r="F79" s="78"/>
      <c r="G79" s="78"/>
      <c r="H79" s="78"/>
      <c r="I79" s="78"/>
      <c r="J79" s="78"/>
    </row>
    <row r="80" ht="15.75" customHeight="1">
      <c r="A80" s="131"/>
      <c r="B80" s="78"/>
      <c r="C80" s="78"/>
      <c r="D80" s="78"/>
      <c r="E80" s="78"/>
      <c r="F80" s="78"/>
      <c r="G80" s="78"/>
      <c r="H80" s="78"/>
      <c r="I80" s="78"/>
      <c r="J80" s="78"/>
    </row>
    <row r="81" ht="15.75" customHeight="1">
      <c r="A81" s="131"/>
      <c r="B81" s="78"/>
      <c r="C81" s="78"/>
      <c r="D81" s="78"/>
      <c r="E81" s="78"/>
      <c r="F81" s="78"/>
      <c r="G81" s="78"/>
      <c r="H81" s="78"/>
      <c r="I81" s="78"/>
      <c r="J81" s="78"/>
    </row>
    <row r="82" ht="15.75" customHeight="1">
      <c r="A82" s="131"/>
      <c r="B82" s="78"/>
      <c r="C82" s="78"/>
      <c r="D82" s="78"/>
      <c r="E82" s="78"/>
      <c r="F82" s="78"/>
      <c r="G82" s="78"/>
      <c r="H82" s="78"/>
      <c r="I82" s="78"/>
      <c r="J82" s="78"/>
    </row>
    <row r="83" ht="15.75" customHeight="1">
      <c r="A83" s="131"/>
      <c r="B83" s="78"/>
      <c r="C83" s="78"/>
      <c r="D83" s="78"/>
      <c r="E83" s="78"/>
      <c r="F83" s="78"/>
      <c r="G83" s="78"/>
      <c r="H83" s="78"/>
      <c r="I83" s="78"/>
      <c r="J83" s="78"/>
    </row>
    <row r="84" ht="15.75" customHeight="1">
      <c r="A84" s="131"/>
      <c r="B84" s="78"/>
      <c r="C84" s="78"/>
      <c r="D84" s="78"/>
      <c r="E84" s="78"/>
      <c r="F84" s="78"/>
      <c r="G84" s="78"/>
      <c r="H84" s="78"/>
      <c r="I84" s="78"/>
      <c r="J84" s="78"/>
    </row>
    <row r="85" ht="15.75" customHeight="1">
      <c r="A85" s="131"/>
      <c r="B85" s="78"/>
      <c r="C85" s="78"/>
      <c r="D85" s="78"/>
      <c r="E85" s="78"/>
      <c r="F85" s="78"/>
      <c r="G85" s="78"/>
      <c r="H85" s="78"/>
      <c r="I85" s="78"/>
      <c r="J85" s="78"/>
    </row>
    <row r="86" ht="15.75" customHeight="1">
      <c r="A86" s="131"/>
      <c r="B86" s="78"/>
      <c r="C86" s="78"/>
      <c r="D86" s="78"/>
      <c r="E86" s="78"/>
      <c r="F86" s="78"/>
      <c r="G86" s="78"/>
      <c r="H86" s="78"/>
      <c r="I86" s="78"/>
      <c r="J86" s="78"/>
    </row>
    <row r="87" ht="15.75" customHeight="1">
      <c r="A87" s="131"/>
      <c r="B87" s="78"/>
      <c r="C87" s="78"/>
      <c r="D87" s="78"/>
      <c r="E87" s="78"/>
      <c r="F87" s="78"/>
      <c r="G87" s="78"/>
      <c r="H87" s="78"/>
      <c r="I87" s="78"/>
      <c r="J87" s="78"/>
    </row>
    <row r="88" ht="15.75" customHeight="1">
      <c r="A88" s="131"/>
      <c r="B88" s="78"/>
      <c r="C88" s="78"/>
      <c r="D88" s="78"/>
      <c r="E88" s="78"/>
      <c r="F88" s="78"/>
      <c r="G88" s="78"/>
      <c r="H88" s="78"/>
      <c r="I88" s="78"/>
      <c r="J88" s="78"/>
    </row>
    <row r="89" ht="15.75" customHeight="1">
      <c r="A89" s="131"/>
      <c r="B89" s="78"/>
      <c r="C89" s="78"/>
      <c r="D89" s="78"/>
      <c r="E89" s="78"/>
      <c r="F89" s="78"/>
      <c r="G89" s="78"/>
      <c r="H89" s="78"/>
      <c r="I89" s="78"/>
      <c r="J89" s="78"/>
    </row>
    <row r="90" ht="15.75" customHeight="1">
      <c r="A90" s="131"/>
      <c r="B90" s="78"/>
      <c r="C90" s="78"/>
      <c r="D90" s="78"/>
      <c r="E90" s="78"/>
      <c r="F90" s="78"/>
      <c r="G90" s="78"/>
      <c r="H90" s="78"/>
      <c r="I90" s="78"/>
      <c r="J90" s="78"/>
    </row>
    <row r="91" ht="15.75" customHeight="1">
      <c r="A91" s="131"/>
      <c r="B91" s="78"/>
      <c r="C91" s="78"/>
      <c r="D91" s="78"/>
      <c r="E91" s="78"/>
      <c r="F91" s="78"/>
      <c r="G91" s="78"/>
      <c r="H91" s="78"/>
      <c r="I91" s="78"/>
      <c r="J91" s="78"/>
    </row>
    <row r="92" ht="15.75" customHeight="1">
      <c r="A92" s="131"/>
      <c r="B92" s="78"/>
      <c r="C92" s="78"/>
      <c r="D92" s="78"/>
      <c r="E92" s="78"/>
      <c r="F92" s="78"/>
      <c r="G92" s="78"/>
      <c r="H92" s="78"/>
      <c r="I92" s="78"/>
      <c r="J92" s="78"/>
    </row>
    <row r="93" ht="15.75" customHeight="1">
      <c r="A93" s="131"/>
      <c r="B93" s="78"/>
      <c r="C93" s="78"/>
      <c r="D93" s="78"/>
      <c r="E93" s="78"/>
      <c r="F93" s="78"/>
      <c r="G93" s="78"/>
      <c r="H93" s="78"/>
      <c r="I93" s="78"/>
      <c r="J93" s="78"/>
    </row>
    <row r="94" ht="15.75" customHeight="1">
      <c r="A94" s="131"/>
      <c r="B94" s="78"/>
      <c r="C94" s="78"/>
      <c r="D94" s="78"/>
      <c r="E94" s="78"/>
      <c r="F94" s="78"/>
      <c r="G94" s="78"/>
      <c r="H94" s="78"/>
      <c r="I94" s="78"/>
      <c r="J94" s="78"/>
    </row>
    <row r="95" ht="15.75" customHeight="1">
      <c r="A95" s="131"/>
      <c r="B95" s="78"/>
      <c r="C95" s="78"/>
      <c r="D95" s="78"/>
      <c r="E95" s="78"/>
      <c r="F95" s="78"/>
      <c r="G95" s="78"/>
      <c r="H95" s="78"/>
      <c r="I95" s="78"/>
      <c r="J95" s="78"/>
    </row>
    <row r="96" ht="15.75" customHeight="1">
      <c r="A96" s="131"/>
      <c r="B96" s="78"/>
      <c r="C96" s="78"/>
      <c r="D96" s="78"/>
      <c r="E96" s="78"/>
      <c r="F96" s="78"/>
      <c r="G96" s="78"/>
      <c r="H96" s="78"/>
      <c r="I96" s="78"/>
      <c r="J96" s="78"/>
    </row>
    <row r="97" ht="15.75" customHeight="1">
      <c r="A97" s="131"/>
      <c r="B97" s="78"/>
      <c r="C97" s="78"/>
      <c r="D97" s="78"/>
      <c r="E97" s="78"/>
      <c r="F97" s="78"/>
      <c r="G97" s="78"/>
      <c r="H97" s="78"/>
      <c r="I97" s="78"/>
      <c r="J97" s="78"/>
    </row>
    <row r="98" ht="15.75" customHeight="1">
      <c r="A98" s="131"/>
      <c r="B98" s="78"/>
      <c r="C98" s="78"/>
      <c r="D98" s="78"/>
      <c r="E98" s="78"/>
      <c r="F98" s="78"/>
      <c r="G98" s="78"/>
      <c r="H98" s="78"/>
      <c r="I98" s="78"/>
      <c r="J98" s="78"/>
    </row>
    <row r="99" ht="15.75" customHeight="1">
      <c r="A99" s="131"/>
      <c r="B99" s="78"/>
      <c r="C99" s="78"/>
      <c r="D99" s="78"/>
      <c r="E99" s="78"/>
      <c r="F99" s="78"/>
      <c r="G99" s="78"/>
      <c r="H99" s="78"/>
      <c r="I99" s="78"/>
      <c r="J99" s="78"/>
    </row>
    <row r="100" ht="15.75" customHeight="1">
      <c r="A100" s="131"/>
      <c r="B100" s="78"/>
      <c r="C100" s="78"/>
      <c r="D100" s="78"/>
      <c r="E100" s="78"/>
      <c r="F100" s="78"/>
      <c r="G100" s="78"/>
      <c r="H100" s="78"/>
      <c r="I100" s="78"/>
      <c r="J100" s="78"/>
    </row>
  </sheetData>
  <mergeCells count="21">
    <mergeCell ref="H20:I20"/>
    <mergeCell ref="H17:I17"/>
    <mergeCell ref="H18:I18"/>
    <mergeCell ref="H19:I19"/>
    <mergeCell ref="A14:J14"/>
    <mergeCell ref="H13:I13"/>
    <mergeCell ref="H21:I21"/>
    <mergeCell ref="H15:I15"/>
    <mergeCell ref="H16:I16"/>
    <mergeCell ref="H24:I24"/>
    <mergeCell ref="H25:I25"/>
    <mergeCell ref="H26:I26"/>
    <mergeCell ref="H27:I27"/>
    <mergeCell ref="H23:I23"/>
    <mergeCell ref="E7:J7"/>
    <mergeCell ref="B5:B6"/>
    <mergeCell ref="H22:I22"/>
    <mergeCell ref="A3:J3"/>
    <mergeCell ref="A7:D7"/>
    <mergeCell ref="A29:J29"/>
    <mergeCell ref="H28:I28"/>
  </mergeCells>
  <printOptions horizontalCentered="1"/>
  <pageMargins bottom="0.75" footer="0.0" header="0.0" left="0.25" right="0.25" top="0.75"/>
  <pageSetup paperSize="9" scale="7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5.86"/>
    <col customWidth="1" min="3" max="3" width="38.14"/>
    <col customWidth="1" min="4" max="4" width="15.86"/>
    <col customWidth="1" min="5" max="5" width="38.71"/>
    <col customWidth="1" min="6" max="11" width="8.71"/>
  </cols>
  <sheetData>
    <row r="1">
      <c r="B1" s="195" t="s">
        <v>93</v>
      </c>
    </row>
    <row r="2">
      <c r="B2" s="195" t="str">
        <f>"Periode  : "&amp;'2. Penilaian SKP JPT'!G6</f>
        <v>Periode  : 1 Juli s.d. 31 Desember 2021</v>
      </c>
    </row>
    <row r="3">
      <c r="B3" s="195"/>
    </row>
    <row r="5">
      <c r="B5" s="196" t="s">
        <v>94</v>
      </c>
      <c r="C5" s="15"/>
      <c r="D5" s="196" t="s">
        <v>95</v>
      </c>
      <c r="E5" s="15"/>
      <c r="I5" s="197" t="str">
        <f>D15</f>
        <v>  89.00 </v>
      </c>
    </row>
    <row r="6" ht="25.5" customHeight="1">
      <c r="A6" s="116"/>
      <c r="B6" s="183" t="s">
        <v>96</v>
      </c>
      <c r="C6" s="183" t="str">
        <f>'2. Penilaian SKP JPT'!K8</f>
        <v>Anu</v>
      </c>
      <c r="D6" s="183" t="s">
        <v>96</v>
      </c>
      <c r="E6" s="183" t="str">
        <f>'2. Penilaian SKP JPT'!C8</f>
        <v>Ana</v>
      </c>
      <c r="F6" s="116"/>
      <c r="G6" s="116"/>
      <c r="H6" s="116"/>
      <c r="I6" s="116"/>
      <c r="J6" s="116"/>
      <c r="K6" s="116"/>
    </row>
    <row r="7" ht="25.5" customHeight="1">
      <c r="A7" s="116"/>
      <c r="B7" s="183" t="s">
        <v>9</v>
      </c>
      <c r="C7" s="183" t="str">
        <f>'2. Penilaian SKP JPT'!K9</f>
        <v>1234567899</v>
      </c>
      <c r="D7" s="183" t="s">
        <v>9</v>
      </c>
      <c r="E7" s="183" t="str">
        <f>'2. Penilaian SKP JPT'!C9</f>
        <v>1234567899</v>
      </c>
      <c r="F7" s="116"/>
      <c r="G7" s="116"/>
      <c r="H7" s="116"/>
      <c r="I7" s="116"/>
      <c r="J7" s="116"/>
      <c r="K7" s="116"/>
    </row>
    <row r="8" ht="25.5" customHeight="1">
      <c r="A8" s="116"/>
      <c r="B8" s="183" t="s">
        <v>97</v>
      </c>
      <c r="C8" s="183" t="str">
        <f>'2. Penilaian SKP JPT'!K10</f>
        <v>eeeeee</v>
      </c>
      <c r="D8" s="183" t="s">
        <v>97</v>
      </c>
      <c r="E8" s="183" t="str">
        <f>'2. Penilaian SKP JPT'!C10</f>
        <v>bbbbbbbbbb</v>
      </c>
      <c r="F8" s="116"/>
      <c r="G8" s="116"/>
      <c r="H8" s="116"/>
      <c r="I8" s="116"/>
      <c r="J8" s="116"/>
      <c r="K8" s="116"/>
    </row>
    <row r="9" ht="25.5" customHeight="1">
      <c r="A9" s="116"/>
      <c r="B9" s="183" t="s">
        <v>98</v>
      </c>
      <c r="C9" s="183" t="str">
        <f>'2. Penilaian SKP JPT'!K11</f>
        <v>ffffffffff</v>
      </c>
      <c r="D9" s="183" t="s">
        <v>98</v>
      </c>
      <c r="E9" s="183" t="str">
        <f>'2. Penilaian SKP JPT'!C11</f>
        <v>ccccccccc</v>
      </c>
      <c r="F9" s="116"/>
      <c r="G9" s="116"/>
      <c r="H9" s="116"/>
      <c r="I9" s="116"/>
      <c r="J9" s="116"/>
      <c r="K9" s="116"/>
    </row>
    <row r="10" ht="25.5" customHeight="1">
      <c r="A10" s="116"/>
      <c r="B10" s="183" t="s">
        <v>99</v>
      </c>
      <c r="C10" s="183" t="str">
        <f>'2. Penilaian SKP JPT'!K12</f>
        <v>ddddddddd</v>
      </c>
      <c r="D10" s="183" t="s">
        <v>99</v>
      </c>
      <c r="E10" s="183" t="str">
        <f>'2. Penilaian SKP JPT'!C12</f>
        <v>ddddddddd</v>
      </c>
      <c r="F10" s="116"/>
      <c r="G10" s="116"/>
      <c r="H10" s="116"/>
      <c r="I10" s="116"/>
      <c r="J10" s="116"/>
      <c r="K10" s="116"/>
    </row>
    <row r="11" ht="33.75" customHeight="1">
      <c r="A11" s="116"/>
      <c r="B11" s="176" t="s">
        <v>100</v>
      </c>
      <c r="C11" s="184"/>
      <c r="D11" s="13"/>
      <c r="E11" s="15"/>
      <c r="F11" s="116"/>
      <c r="G11" s="116"/>
      <c r="H11" s="116"/>
      <c r="I11" s="116"/>
      <c r="J11" s="116"/>
      <c r="K11" s="116"/>
    </row>
    <row r="12" ht="25.5" customHeight="1">
      <c r="A12" s="116"/>
      <c r="B12" s="198" t="s">
        <v>101</v>
      </c>
      <c r="C12" s="15"/>
      <c r="D12" s="199" t="s">
        <v>102</v>
      </c>
      <c r="E12" s="199" t="s">
        <v>103</v>
      </c>
      <c r="F12" s="116"/>
      <c r="G12" s="116"/>
      <c r="H12" s="116"/>
      <c r="I12" s="116"/>
      <c r="J12" s="116"/>
      <c r="K12" s="116"/>
    </row>
    <row r="13" ht="25.5" customHeight="1">
      <c r="A13" s="116"/>
      <c r="B13" s="148" t="s">
        <v>104</v>
      </c>
      <c r="C13" s="15"/>
      <c r="D13" s="200">
        <v>90.0</v>
      </c>
      <c r="E13" s="200" t="str">
        <f t="shared" ref="E13:E19" si="1">IF(D13&lt;=50,"(Buruk)",IF(D13&lt;=60,"(Sedang)",IF(D13&lt;=75,"(Cukup)",IF(D13&lt;=90.99,"(Baik)","(Sangat Baik)"))))</f>
        <v> (Baik) </v>
      </c>
      <c r="F13" s="116"/>
      <c r="G13" s="116"/>
      <c r="H13" s="116"/>
      <c r="I13" s="116"/>
      <c r="J13" s="116"/>
      <c r="K13" s="116"/>
    </row>
    <row r="14" ht="25.5" customHeight="1">
      <c r="A14" s="116"/>
      <c r="B14" s="148" t="s">
        <v>105</v>
      </c>
      <c r="C14" s="15"/>
      <c r="D14" s="200" t="str">
        <f>SUM(D15:D20)/6</f>
        <v>  76.00 </v>
      </c>
      <c r="E14" s="200" t="str">
        <f t="shared" si="1"/>
        <v> (Baik) </v>
      </c>
      <c r="F14" s="116"/>
      <c r="G14" s="116"/>
      <c r="H14" s="116"/>
      <c r="I14" s="116"/>
      <c r="J14" s="116"/>
      <c r="K14" s="116"/>
    </row>
    <row r="15" ht="25.5" customHeight="1">
      <c r="A15" s="116"/>
      <c r="B15" s="148" t="s">
        <v>106</v>
      </c>
      <c r="C15" s="15"/>
      <c r="D15" s="200">
        <v>89.0</v>
      </c>
      <c r="E15" s="200" t="str">
        <f t="shared" si="1"/>
        <v> (Baik) </v>
      </c>
      <c r="F15" s="116"/>
      <c r="G15" s="116"/>
      <c r="H15" s="116"/>
      <c r="I15" s="116"/>
      <c r="J15" s="116"/>
      <c r="K15" s="116"/>
    </row>
    <row r="16" ht="25.5" customHeight="1">
      <c r="A16" s="116"/>
      <c r="B16" s="148" t="s">
        <v>107</v>
      </c>
      <c r="C16" s="15"/>
      <c r="D16" s="201">
        <v>90.0</v>
      </c>
      <c r="E16" s="200" t="str">
        <f t="shared" si="1"/>
        <v> (Baik) </v>
      </c>
      <c r="F16" s="116"/>
      <c r="G16" s="116"/>
      <c r="H16" s="116"/>
      <c r="I16" s="116"/>
      <c r="J16" s="116"/>
      <c r="K16" s="116"/>
    </row>
    <row r="17" ht="25.5" customHeight="1">
      <c r="A17" s="116"/>
      <c r="B17" s="148" t="s">
        <v>108</v>
      </c>
      <c r="C17" s="15"/>
      <c r="D17" s="200">
        <v>89.0</v>
      </c>
      <c r="E17" s="200" t="str">
        <f t="shared" si="1"/>
        <v> (Baik) </v>
      </c>
      <c r="F17" s="116"/>
      <c r="G17" s="116"/>
      <c r="H17" s="116"/>
      <c r="I17" s="116"/>
      <c r="J17" s="116"/>
      <c r="K17" s="116"/>
    </row>
    <row r="18" ht="25.5" customHeight="1">
      <c r="A18" s="116"/>
      <c r="B18" s="148" t="s">
        <v>109</v>
      </c>
      <c r="C18" s="15"/>
      <c r="D18" s="200">
        <v>90.0</v>
      </c>
      <c r="E18" s="200" t="str">
        <f t="shared" si="1"/>
        <v> (Baik) </v>
      </c>
      <c r="F18" s="116"/>
      <c r="G18" s="116"/>
      <c r="H18" s="116"/>
      <c r="I18" s="116"/>
      <c r="J18" s="116"/>
      <c r="K18" s="116"/>
    </row>
    <row r="19" ht="25.5" customHeight="1">
      <c r="A19" s="116"/>
      <c r="B19" s="148" t="s">
        <v>110</v>
      </c>
      <c r="C19" s="15"/>
      <c r="D19" s="200">
        <v>98.0</v>
      </c>
      <c r="E19" s="200" t="str">
        <f t="shared" si="1"/>
        <v> (Sangat Baik) </v>
      </c>
      <c r="F19" s="116"/>
      <c r="G19" s="116"/>
      <c r="H19" s="116"/>
      <c r="I19" s="116"/>
      <c r="J19" s="116"/>
      <c r="K19" s="116"/>
    </row>
    <row r="20" ht="25.5" customHeight="1">
      <c r="A20" s="116"/>
      <c r="B20" s="148" t="s">
        <v>111</v>
      </c>
      <c r="C20" s="15"/>
      <c r="D20" s="200" t="s">
        <v>33</v>
      </c>
      <c r="E20" s="200" t="str">
        <f>IF(D20&lt;50,"(Buruk)",IF(D20&lt;=60,"(Sedang)",IF(D20&lt;=75,"(Cukup)",IF(D20&lt;=90.99,"(Baik)",IF(D20&lt;=250,"(Sangat Baik)"," ")))))</f>
        <v>   </v>
      </c>
      <c r="F20" s="116"/>
      <c r="G20" s="116"/>
      <c r="H20" s="116"/>
      <c r="I20" s="116"/>
      <c r="J20" s="116"/>
      <c r="K20" s="116"/>
    </row>
    <row r="21" ht="25.5" customHeight="1">
      <c r="A21" s="116"/>
      <c r="B21" s="198" t="s">
        <v>112</v>
      </c>
      <c r="C21" s="15"/>
      <c r="D21" s="202" t="str">
        <f>D13*(0.6)+D14*(0.4)</f>
        <v>  84.40 </v>
      </c>
      <c r="E21" s="15"/>
      <c r="F21" s="116"/>
      <c r="G21" s="116"/>
      <c r="H21" s="116"/>
      <c r="I21" s="116"/>
      <c r="J21" s="116"/>
      <c r="K21" s="116"/>
    </row>
    <row r="22" ht="15.75" customHeight="1">
      <c r="E22" s="203"/>
    </row>
    <row r="23" ht="15.75" customHeight="1"/>
    <row r="24" ht="15.75" hidden="1" customHeight="1"/>
    <row r="25" ht="15.75" hidden="1" customHeight="1"/>
    <row r="26" ht="15.75" customHeight="1"/>
    <row r="27" ht="15.75" customHeight="1">
      <c r="A27" s="78"/>
      <c r="B27" s="78"/>
      <c r="C27" s="78"/>
      <c r="D27" s="78"/>
      <c r="E27" s="78"/>
      <c r="F27" s="78"/>
      <c r="G27" s="78"/>
      <c r="H27" s="78"/>
      <c r="I27" s="78"/>
      <c r="J27" s="78"/>
      <c r="K27" s="78"/>
    </row>
    <row r="28" ht="15.75" customHeight="1">
      <c r="A28" s="78"/>
      <c r="B28" s="78"/>
      <c r="C28" s="78"/>
      <c r="D28" s="163" t="str">
        <f>'2. Penilaian SKP JPT'!N45</f>
        <v>Siulak,    31 Desember 2021</v>
      </c>
      <c r="F28" s="78"/>
      <c r="G28" s="78"/>
      <c r="H28" s="78"/>
      <c r="I28" s="78"/>
      <c r="J28" s="78"/>
      <c r="K28" s="78"/>
    </row>
    <row r="29" ht="15.75" customHeight="1">
      <c r="A29" s="78"/>
      <c r="B29" s="163" t="s">
        <v>94</v>
      </c>
      <c r="D29" s="163" t="s">
        <v>95</v>
      </c>
      <c r="F29" s="78"/>
      <c r="G29" s="78"/>
      <c r="H29" s="78"/>
      <c r="I29" s="78"/>
      <c r="J29" s="78"/>
      <c r="K29" s="78"/>
    </row>
    <row r="30" ht="15.75" customHeight="1">
      <c r="A30" s="78"/>
      <c r="B30" s="78"/>
      <c r="C30" s="78"/>
      <c r="D30" s="78"/>
      <c r="E30" s="78"/>
      <c r="F30" s="78"/>
      <c r="G30" s="78"/>
      <c r="H30" s="78"/>
      <c r="I30" s="78"/>
      <c r="J30" s="78"/>
      <c r="K30" s="78"/>
    </row>
    <row r="31" ht="15.75" customHeight="1">
      <c r="A31" s="78"/>
      <c r="B31" s="78"/>
      <c r="C31" s="78"/>
      <c r="D31" s="163"/>
      <c r="F31" s="78"/>
      <c r="G31" s="78"/>
      <c r="H31" s="78"/>
      <c r="I31" s="78"/>
      <c r="J31" s="78"/>
      <c r="K31" s="78"/>
    </row>
    <row r="32" ht="15.75" customHeight="1">
      <c r="A32" s="78"/>
      <c r="B32" s="163" t="str">
        <f t="shared" ref="B32:B33" si="2">"("&amp;C6&amp;")"</f>
        <v>(Anu)</v>
      </c>
      <c r="D32" s="163" t="str">
        <f t="shared" ref="D32:D33" si="3">"("&amp;E6&amp;")"</f>
        <v>(Ana)</v>
      </c>
      <c r="F32" s="78"/>
      <c r="G32" s="78"/>
      <c r="H32" s="78"/>
      <c r="I32" s="78"/>
      <c r="J32" s="78"/>
      <c r="K32" s="78"/>
    </row>
    <row r="33" ht="15.75" customHeight="1">
      <c r="A33" s="78"/>
      <c r="B33" s="163" t="str">
        <f t="shared" si="2"/>
        <v>(1234567899)</v>
      </c>
      <c r="D33" s="163" t="str">
        <f t="shared" si="3"/>
        <v>(1234567899)</v>
      </c>
      <c r="F33" s="78"/>
      <c r="G33" s="78"/>
      <c r="H33" s="78"/>
      <c r="I33" s="78"/>
      <c r="J33" s="78"/>
      <c r="K33" s="78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5">
    <mergeCell ref="B33:C33"/>
    <mergeCell ref="D33:E33"/>
    <mergeCell ref="D28:E28"/>
    <mergeCell ref="B29:C29"/>
    <mergeCell ref="D29:E29"/>
    <mergeCell ref="D31:E31"/>
    <mergeCell ref="B32:C32"/>
    <mergeCell ref="D32:E32"/>
    <mergeCell ref="B16:C16"/>
    <mergeCell ref="B17:C17"/>
    <mergeCell ref="B19:C19"/>
    <mergeCell ref="B21:C21"/>
    <mergeCell ref="B20:C20"/>
    <mergeCell ref="D21:E21"/>
    <mergeCell ref="B18:C18"/>
    <mergeCell ref="B1:E1"/>
    <mergeCell ref="B2:E2"/>
    <mergeCell ref="B3:E3"/>
    <mergeCell ref="B13:C13"/>
    <mergeCell ref="B14:C14"/>
    <mergeCell ref="B15:C15"/>
    <mergeCell ref="B5:C5"/>
    <mergeCell ref="D5:E5"/>
    <mergeCell ref="C11:E11"/>
    <mergeCell ref="B12:C12"/>
  </mergeCells>
  <printOptions horizontalCentered="1"/>
  <pageMargins bottom="0.7480314960629921" footer="0.0" header="0.0" left="0.0" right="0.0" top="0.7480314960629921"/>
  <pageSetup paperSize="9" scale="80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6.71"/>
    <col customWidth="1" min="3" max="3" width="41.57"/>
    <col customWidth="1" min="4" max="4" width="16.71"/>
    <col customWidth="1" min="5" max="5" width="41.57"/>
    <col customWidth="1" min="6" max="11" width="8.71"/>
  </cols>
  <sheetData>
    <row r="1">
      <c r="B1" s="204" t="s">
        <v>113</v>
      </c>
    </row>
    <row r="2">
      <c r="B2" s="204" t="str">
        <f>'3Penilaian Prestasi Kerja_Cetak'!B2:E2</f>
        <v>Periode  : 1 Juli s.d. 31 Desember 2021</v>
      </c>
    </row>
    <row r="3">
      <c r="B3" s="204"/>
      <c r="C3" s="204"/>
      <c r="D3" s="204"/>
      <c r="E3" s="204"/>
    </row>
    <row r="5" ht="23.25" customHeight="1">
      <c r="A5" s="116"/>
      <c r="B5" s="198" t="s">
        <v>94</v>
      </c>
      <c r="C5" s="15"/>
      <c r="D5" s="198" t="s">
        <v>95</v>
      </c>
      <c r="E5" s="15"/>
      <c r="F5" s="116"/>
      <c r="G5" s="205" t="str">
        <f>D17</f>
        <v>  109.00 </v>
      </c>
      <c r="H5" s="116"/>
      <c r="I5" s="116"/>
      <c r="J5" s="116"/>
      <c r="K5" s="116"/>
    </row>
    <row r="6" ht="23.25" customHeight="1">
      <c r="A6" s="116"/>
      <c r="B6" s="183" t="s">
        <v>96</v>
      </c>
      <c r="C6" s="183" t="str">
        <f>'2. Penilaian SKP JPT'!K8</f>
        <v>Anu</v>
      </c>
      <c r="D6" s="183" t="s">
        <v>96</v>
      </c>
      <c r="E6" s="183" t="str">
        <f>'2. Penilaian SKP JPT'!C8</f>
        <v>Ana</v>
      </c>
      <c r="F6" s="116"/>
      <c r="G6" s="116"/>
      <c r="H6" s="116"/>
      <c r="I6" s="116"/>
      <c r="J6" s="116"/>
      <c r="K6" s="116"/>
    </row>
    <row r="7" ht="23.25" customHeight="1">
      <c r="A7" s="116"/>
      <c r="B7" s="183" t="s">
        <v>9</v>
      </c>
      <c r="C7" s="183" t="str">
        <f>'2. Penilaian SKP JPT'!K9</f>
        <v>1234567899</v>
      </c>
      <c r="D7" s="183" t="s">
        <v>9</v>
      </c>
      <c r="E7" s="183" t="str">
        <f>'2. Penilaian SKP JPT'!C9</f>
        <v>1234567899</v>
      </c>
      <c r="F7" s="116"/>
      <c r="G7" s="116"/>
      <c r="H7" s="116"/>
      <c r="I7" s="116"/>
      <c r="J7" s="116"/>
      <c r="K7" s="116"/>
    </row>
    <row r="8" ht="23.25" customHeight="1">
      <c r="A8" s="116"/>
      <c r="B8" s="183" t="s">
        <v>97</v>
      </c>
      <c r="C8" s="183" t="str">
        <f>'2. Penilaian SKP JPT'!K10</f>
        <v>eeeeee</v>
      </c>
      <c r="D8" s="183" t="s">
        <v>97</v>
      </c>
      <c r="E8" s="183" t="str">
        <f>'2. Penilaian SKP JPT'!C10</f>
        <v>bbbbbbbbbb</v>
      </c>
      <c r="F8" s="116"/>
      <c r="G8" s="116"/>
      <c r="H8" s="116"/>
      <c r="I8" s="116"/>
      <c r="J8" s="116"/>
      <c r="K8" s="116"/>
    </row>
    <row r="9" ht="23.25" customHeight="1">
      <c r="A9" s="116"/>
      <c r="B9" s="183" t="s">
        <v>98</v>
      </c>
      <c r="C9" s="183" t="str">
        <f>'2. Penilaian SKP JPT'!K11</f>
        <v>ffffffffff</v>
      </c>
      <c r="D9" s="183" t="s">
        <v>98</v>
      </c>
      <c r="E9" s="183" t="str">
        <f>'2. Penilaian SKP JPT'!C11</f>
        <v>ccccccccc</v>
      </c>
      <c r="F9" s="116"/>
      <c r="G9" s="116"/>
      <c r="H9" s="116"/>
      <c r="I9" s="116"/>
      <c r="J9" s="116"/>
      <c r="K9" s="116"/>
    </row>
    <row r="10" ht="23.25" customHeight="1">
      <c r="A10" s="116"/>
      <c r="B10" s="183" t="s">
        <v>99</v>
      </c>
      <c r="C10" s="183" t="str">
        <f>'2. Penilaian SKP JPT'!K12</f>
        <v>ddddddddd</v>
      </c>
      <c r="D10" s="183" t="s">
        <v>99</v>
      </c>
      <c r="E10" s="183" t="str">
        <f>'2. Penilaian SKP JPT'!C12</f>
        <v>ddddddddd</v>
      </c>
      <c r="F10" s="116"/>
      <c r="G10" s="116"/>
      <c r="H10" s="116"/>
      <c r="I10" s="116"/>
      <c r="J10" s="116"/>
      <c r="K10" s="116"/>
    </row>
    <row r="11" ht="33.0" customHeight="1">
      <c r="A11" s="116"/>
      <c r="B11" s="176" t="s">
        <v>100</v>
      </c>
      <c r="C11" s="184"/>
      <c r="D11" s="13"/>
      <c r="E11" s="15"/>
      <c r="F11" s="116"/>
      <c r="G11" s="116"/>
      <c r="H11" s="116"/>
      <c r="I11" s="116"/>
      <c r="J11" s="116"/>
      <c r="K11" s="116"/>
    </row>
    <row r="12" ht="23.25" customHeight="1">
      <c r="A12" s="116"/>
      <c r="B12" s="198" t="s">
        <v>101</v>
      </c>
      <c r="C12" s="15"/>
      <c r="D12" s="206" t="s">
        <v>102</v>
      </c>
      <c r="E12" s="206" t="s">
        <v>103</v>
      </c>
      <c r="F12" s="116"/>
      <c r="G12" s="116"/>
      <c r="H12" s="116"/>
      <c r="I12" s="116"/>
      <c r="J12" s="116"/>
      <c r="K12" s="116"/>
    </row>
    <row r="13" ht="23.25" customHeight="1">
      <c r="A13" s="116"/>
      <c r="B13" s="184" t="s">
        <v>114</v>
      </c>
      <c r="C13" s="15"/>
      <c r="D13" s="200" t="str">
        <f>'2. Penilaian SKP JPT'!O42</f>
        <v>  120.00 </v>
      </c>
      <c r="E13" s="200" t="str">
        <f t="shared" ref="E13:E18" si="1">IF(D13&lt;50,"(Sangat Kurang)",IF(D13&lt;70,"(Kurang)",IF(D13&lt;90,"(Cukup)",IF(D13&lt;110.99,"(Baik)","(Sangat Baik)"))))</f>
        <v> (Sangat Baik) </v>
      </c>
      <c r="F13" s="116"/>
      <c r="G13" s="116"/>
      <c r="H13" s="116"/>
      <c r="I13" s="116"/>
      <c r="J13" s="116"/>
      <c r="K13" s="116"/>
    </row>
    <row r="14" ht="23.25" customHeight="1">
      <c r="A14" s="116"/>
      <c r="B14" s="207" t="s">
        <v>105</v>
      </c>
      <c r="C14" s="208"/>
      <c r="D14" s="200" t="str">
        <f>SUM(D15:D19)/5</f>
        <v>  87.20 </v>
      </c>
      <c r="E14" s="200" t="str">
        <f t="shared" si="1"/>
        <v> (Cukup) </v>
      </c>
      <c r="F14" s="116"/>
      <c r="G14" s="116"/>
      <c r="H14" s="116"/>
      <c r="I14" s="116"/>
      <c r="J14" s="116"/>
      <c r="K14" s="116"/>
    </row>
    <row r="15" ht="23.25" customHeight="1">
      <c r="A15" s="116"/>
      <c r="B15" s="209" t="s">
        <v>106</v>
      </c>
      <c r="C15" s="15"/>
      <c r="D15" s="200">
        <v>109.0</v>
      </c>
      <c r="E15" s="200" t="str">
        <f t="shared" si="1"/>
        <v> (Baik) </v>
      </c>
      <c r="F15" s="116"/>
      <c r="G15" s="116"/>
      <c r="H15" s="116"/>
      <c r="I15" s="116"/>
      <c r="J15" s="116"/>
      <c r="K15" s="116"/>
    </row>
    <row r="16" ht="23.25" customHeight="1">
      <c r="A16" s="116"/>
      <c r="B16" s="209" t="s">
        <v>115</v>
      </c>
      <c r="C16" s="15"/>
      <c r="D16" s="201">
        <v>109.0</v>
      </c>
      <c r="E16" s="200" t="str">
        <f t="shared" si="1"/>
        <v> (Baik) </v>
      </c>
      <c r="F16" s="116"/>
      <c r="G16" s="116"/>
      <c r="H16" s="116"/>
      <c r="I16" s="116"/>
      <c r="J16" s="116"/>
      <c r="K16" s="116"/>
    </row>
    <row r="17" ht="23.25" customHeight="1">
      <c r="A17" s="116"/>
      <c r="B17" s="209" t="s">
        <v>108</v>
      </c>
      <c r="C17" s="15"/>
      <c r="D17" s="200">
        <v>109.0</v>
      </c>
      <c r="E17" s="200" t="str">
        <f t="shared" si="1"/>
        <v> (Baik) </v>
      </c>
      <c r="F17" s="116"/>
      <c r="G17" s="116"/>
      <c r="H17" s="116"/>
      <c r="I17" s="116"/>
      <c r="J17" s="116"/>
      <c r="K17" s="116"/>
    </row>
    <row r="18" ht="23.25" customHeight="1">
      <c r="A18" s="116"/>
      <c r="B18" s="209" t="s">
        <v>116</v>
      </c>
      <c r="C18" s="15"/>
      <c r="D18" s="200">
        <v>109.0</v>
      </c>
      <c r="E18" s="200" t="str">
        <f t="shared" si="1"/>
        <v> (Baik) </v>
      </c>
      <c r="F18" s="116"/>
      <c r="G18" s="116"/>
      <c r="H18" s="116"/>
      <c r="I18" s="116"/>
      <c r="J18" s="116"/>
      <c r="K18" s="116"/>
    </row>
    <row r="19" ht="23.25" customHeight="1">
      <c r="A19" s="116"/>
      <c r="B19" s="209" t="s">
        <v>117</v>
      </c>
      <c r="C19" s="15"/>
      <c r="D19" s="200" t="s">
        <v>33</v>
      </c>
      <c r="E19" s="200" t="str">
        <f>IF(D19&lt;50,"(Sangat Kurang)",IF(D19&lt;70,"(Kurang)",IF(D19&lt;90,"(Cukup)",IF(D19&lt;110.99,"(Baik)",IF(D19&lt;=250,"(Sangat Baik)"," ")))))</f>
        <v>   </v>
      </c>
      <c r="F19" s="116"/>
      <c r="G19" s="116"/>
      <c r="H19" s="116"/>
      <c r="I19" s="116"/>
      <c r="J19" s="116"/>
      <c r="K19" s="116"/>
    </row>
    <row r="20" ht="23.25" customHeight="1">
      <c r="A20" s="116"/>
      <c r="B20" s="100"/>
      <c r="C20" s="15"/>
      <c r="D20" s="210"/>
      <c r="E20" s="15"/>
      <c r="F20" s="116"/>
      <c r="G20" s="116"/>
      <c r="H20" s="116"/>
      <c r="I20" s="116"/>
      <c r="J20" s="116"/>
      <c r="K20" s="116"/>
    </row>
    <row r="21" ht="23.25" customHeight="1">
      <c r="A21" s="116"/>
      <c r="B21" s="198" t="s">
        <v>118</v>
      </c>
      <c r="C21" s="15"/>
      <c r="D21" s="202" t="str">
        <f>D13*(0.7)+D14*(0.3)</f>
        <v>  110.16 </v>
      </c>
      <c r="E21" s="15"/>
      <c r="F21" s="116"/>
      <c r="G21" s="116"/>
      <c r="H21" s="116"/>
      <c r="I21" s="116"/>
      <c r="J21" s="116"/>
      <c r="K21" s="116"/>
    </row>
    <row r="22" ht="23.25" customHeight="1">
      <c r="A22" s="116"/>
      <c r="B22" s="184" t="s">
        <v>119</v>
      </c>
      <c r="C22" s="15"/>
      <c r="D22" s="211">
        <v>0.0</v>
      </c>
      <c r="E22" s="15"/>
      <c r="F22" s="116"/>
      <c r="G22" s="116"/>
      <c r="H22" s="116"/>
      <c r="I22" s="116"/>
      <c r="J22" s="116"/>
      <c r="K22" s="116"/>
    </row>
    <row r="23" ht="23.25" customHeight="1">
      <c r="A23" s="116"/>
      <c r="B23" s="198" t="s">
        <v>120</v>
      </c>
      <c r="C23" s="15"/>
      <c r="D23" s="202" t="str">
        <f>D21+D22</f>
        <v>  110.16 </v>
      </c>
      <c r="E23" s="15"/>
      <c r="F23" s="116"/>
      <c r="G23" s="116"/>
      <c r="H23" s="116"/>
      <c r="I23" s="116"/>
      <c r="J23" s="116"/>
      <c r="K23" s="116"/>
    </row>
    <row r="24" ht="15.75" customHeight="1"/>
    <row r="25" ht="15.75" customHeight="1">
      <c r="C25" s="78"/>
      <c r="D25" s="163" t="str">
        <f>'2. Penilaian SKP JPT'!N45</f>
        <v>Siulak,    31 Desember 2021</v>
      </c>
      <c r="F25" s="78"/>
    </row>
    <row r="26" ht="15.75" customHeight="1">
      <c r="B26" s="163" t="s">
        <v>95</v>
      </c>
      <c r="D26" s="163" t="s">
        <v>5</v>
      </c>
      <c r="F26" s="78"/>
    </row>
    <row r="27" ht="15.75" customHeight="1">
      <c r="C27" s="78"/>
      <c r="D27" s="78"/>
      <c r="E27" s="163"/>
      <c r="F27" s="78"/>
    </row>
    <row r="28" ht="15.75" customHeight="1">
      <c r="C28" s="78"/>
      <c r="D28" s="78"/>
      <c r="E28" s="163"/>
      <c r="F28" s="78"/>
    </row>
    <row r="29" ht="15.75" customHeight="1">
      <c r="B29" s="212" t="str">
        <f t="shared" ref="B29:B30" si="2">"("&amp;E6&amp;")"</f>
        <v>(Ana)</v>
      </c>
      <c r="D29" s="212" t="str">
        <f t="shared" ref="D29:D30" si="3">"("&amp;C6&amp;")"</f>
        <v>(Anu)</v>
      </c>
      <c r="F29" s="78"/>
    </row>
    <row r="30" ht="15.75" customHeight="1">
      <c r="B30" s="163" t="str">
        <f t="shared" si="2"/>
        <v>(1234567899)</v>
      </c>
      <c r="D30" s="163" t="str">
        <f t="shared" si="3"/>
        <v>(1234567899)</v>
      </c>
      <c r="F30" s="78"/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8">
    <mergeCell ref="B13:C13"/>
    <mergeCell ref="B12:C12"/>
    <mergeCell ref="B23:C23"/>
    <mergeCell ref="D23:E23"/>
    <mergeCell ref="B14:C14"/>
    <mergeCell ref="B15:C15"/>
    <mergeCell ref="B16:C16"/>
    <mergeCell ref="B19:C19"/>
    <mergeCell ref="C11:E11"/>
    <mergeCell ref="B17:C17"/>
    <mergeCell ref="B18:C18"/>
    <mergeCell ref="B20:C20"/>
    <mergeCell ref="D20:E20"/>
    <mergeCell ref="B21:C21"/>
    <mergeCell ref="D21:E21"/>
    <mergeCell ref="B22:C22"/>
    <mergeCell ref="D22:E22"/>
    <mergeCell ref="B1:E1"/>
    <mergeCell ref="B5:C5"/>
    <mergeCell ref="D5:E5"/>
    <mergeCell ref="B2:E2"/>
    <mergeCell ref="D25:E25"/>
    <mergeCell ref="D26:E26"/>
    <mergeCell ref="D29:E29"/>
    <mergeCell ref="D30:E30"/>
    <mergeCell ref="B26:C26"/>
    <mergeCell ref="B29:C29"/>
    <mergeCell ref="B30:C30"/>
  </mergeCells>
  <printOptions horizontalCentered="1"/>
  <pageMargins bottom="0.7480314960629921" footer="0.0" header="0.0" left="0.0" right="0.0" top="0.7480314960629921"/>
  <pageSetup paperSize="9" scale="75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27.86"/>
    <col customWidth="1" min="3" max="3" width="39.43"/>
    <col customWidth="1" min="4" max="4" width="27.86"/>
    <col customWidth="1" min="5" max="5" width="39.43"/>
    <col customWidth="1" min="6" max="7" width="17.86"/>
    <col customWidth="1" hidden="1" min="8" max="8" width="8.71"/>
    <col customWidth="1" min="9" max="11" width="8.71"/>
  </cols>
  <sheetData>
    <row r="1">
      <c r="B1" s="213" t="s">
        <v>121</v>
      </c>
    </row>
    <row r="3">
      <c r="B3" s="214" t="s">
        <v>4</v>
      </c>
      <c r="C3" s="15"/>
      <c r="D3" s="214" t="s">
        <v>5</v>
      </c>
      <c r="E3" s="15"/>
      <c r="H3" s="215" t="str">
        <f>'3Penilaian Prestasi Kerja_Cetak'!D21</f>
        <v>  84.40 </v>
      </c>
    </row>
    <row r="4">
      <c r="B4" s="216" t="s">
        <v>96</v>
      </c>
      <c r="C4" s="216" t="str">
        <f>'2.1 Penilaian SKP JPT_Cetak'!C8</f>
        <v>Ana</v>
      </c>
      <c r="D4" s="216" t="s">
        <v>96</v>
      </c>
      <c r="E4" s="216" t="str">
        <f>'2.1 Penilaian SKP JPT_Cetak'!F8</f>
        <v>Anu</v>
      </c>
    </row>
    <row r="5">
      <c r="B5" s="216" t="s">
        <v>9</v>
      </c>
      <c r="C5" s="216" t="str">
        <f>'2.1 Penilaian SKP JPT_Cetak'!C9</f>
        <v>1234567899</v>
      </c>
      <c r="D5" s="216" t="s">
        <v>9</v>
      </c>
      <c r="E5" s="216" t="str">
        <f>'2.1 Penilaian SKP JPT_Cetak'!F9</f>
        <v>1234567899</v>
      </c>
    </row>
    <row r="6">
      <c r="B6" s="216" t="s">
        <v>97</v>
      </c>
      <c r="C6" s="216" t="str">
        <f>'2.1 Penilaian SKP JPT_Cetak'!C10</f>
        <v>bbbbbbbbbb</v>
      </c>
      <c r="D6" s="216" t="s">
        <v>97</v>
      </c>
      <c r="E6" s="216" t="str">
        <f>'2.1 Penilaian SKP JPT_Cetak'!F10</f>
        <v>eeeeee</v>
      </c>
    </row>
    <row r="7">
      <c r="B7" s="216" t="s">
        <v>98</v>
      </c>
      <c r="C7" s="216" t="str">
        <f>'2.1 Penilaian SKP JPT_Cetak'!C11</f>
        <v>ccccccccc</v>
      </c>
      <c r="D7" s="216" t="s">
        <v>98</v>
      </c>
      <c r="E7" s="216" t="str">
        <f>'2.1 Penilaian SKP JPT_Cetak'!F11</f>
        <v>ffffffffff</v>
      </c>
    </row>
    <row r="8">
      <c r="B8" s="216" t="s">
        <v>99</v>
      </c>
      <c r="C8" s="216" t="str">
        <f>'2.1 Penilaian SKP JPT_Cetak'!C12</f>
        <v>ddddddddd</v>
      </c>
      <c r="D8" s="216" t="s">
        <v>99</v>
      </c>
      <c r="E8" s="216" t="str">
        <f>'2.1 Penilaian SKP JPT_Cetak'!F12</f>
        <v>ddddddddd</v>
      </c>
    </row>
    <row r="9">
      <c r="B9" s="217" t="s">
        <v>122</v>
      </c>
      <c r="C9" s="216"/>
      <c r="D9" s="216"/>
      <c r="E9" s="216"/>
    </row>
    <row r="10" ht="20.25" customHeight="1">
      <c r="B10" s="218" t="s">
        <v>123</v>
      </c>
      <c r="C10" s="13"/>
      <c r="D10" s="13"/>
      <c r="E10" s="15"/>
    </row>
    <row r="11">
      <c r="B11" s="214" t="s">
        <v>124</v>
      </c>
      <c r="C11" s="15"/>
      <c r="D11" s="214" t="s">
        <v>125</v>
      </c>
      <c r="E11" s="15"/>
    </row>
    <row r="12">
      <c r="B12" s="219" t="s">
        <v>126</v>
      </c>
      <c r="C12" s="15"/>
      <c r="D12" s="220" t="str">
        <f>IF(H3&lt;=50,((H3/50)*49),IF(H3&lt;=60,(50+((19/9)*(H3-51))),IF(H3&lt;=75,(70+((19/14)*(H3-61))),IF(H3&lt;=90,(90+((19/14)*(H3-76))),IF(H3&lt;=99,(110+((10/8)*(H3-91))),120)))))</f>
        <v>101.40</v>
      </c>
      <c r="E12" s="15"/>
    </row>
    <row r="13">
      <c r="B13" s="219" t="s">
        <v>127</v>
      </c>
      <c r="C13" s="15"/>
      <c r="D13" s="220" t="str">
        <f>'4. Penilaian Kinerja_Cetak'!D23:E23</f>
        <v>110.16</v>
      </c>
      <c r="E13" s="15"/>
    </row>
    <row r="14">
      <c r="B14" s="214" t="s">
        <v>128</v>
      </c>
      <c r="C14" s="15"/>
      <c r="D14" s="221" t="str">
        <f>D12*(0.5)+D13*(0.5)</f>
        <v>105.78</v>
      </c>
      <c r="E14" s="15"/>
      <c r="H14" s="222" t="str">
        <f>D14</f>
        <v>105.78</v>
      </c>
    </row>
    <row r="15">
      <c r="B15" s="214" t="s">
        <v>129</v>
      </c>
      <c r="C15" s="15"/>
      <c r="D15" s="214" t="str">
        <f>IF(H14&lt;=50,"(Sangat Kurang)",IF(H14&lt;=69,"(Kurang)",IF(H14&lt;=89,"(Cukup)",IF(H14&lt;=120,"(Baik)","(Sangat Baik)"))))</f>
        <v>(Baik)</v>
      </c>
      <c r="E15" s="15"/>
    </row>
    <row r="18">
      <c r="D18" s="87" t="str">
        <f>'2. Penilaian SKP JPT'!N45</f>
        <v>Siulak,    31 Desember 2021</v>
      </c>
    </row>
    <row r="19">
      <c r="B19" s="87" t="s">
        <v>4</v>
      </c>
      <c r="D19" s="87" t="s">
        <v>5</v>
      </c>
    </row>
    <row r="20">
      <c r="C20" s="223"/>
    </row>
    <row r="21" ht="15.75" customHeight="1"/>
    <row r="22" ht="15.75" customHeight="1"/>
    <row r="23" ht="15.75" customHeight="1">
      <c r="B23" s="224" t="str">
        <f t="shared" ref="B23:B24" si="1">"("&amp;C4&amp;")"</f>
        <v>(Ana)</v>
      </c>
      <c r="D23" s="224" t="str">
        <f t="shared" ref="D23:D24" si="2">"("&amp;E4&amp;")"</f>
        <v>(Anu)</v>
      </c>
    </row>
    <row r="24" ht="15.75" customHeight="1">
      <c r="B24" s="87" t="str">
        <f t="shared" si="1"/>
        <v>(1234567899)</v>
      </c>
      <c r="D24" s="87" t="str">
        <f t="shared" si="2"/>
        <v>(1234567899)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1">
    <mergeCell ref="B23:C23"/>
    <mergeCell ref="D23:E23"/>
    <mergeCell ref="B14:C14"/>
    <mergeCell ref="D14:E14"/>
    <mergeCell ref="B24:C24"/>
    <mergeCell ref="D24:E24"/>
    <mergeCell ref="B15:C15"/>
    <mergeCell ref="D15:E15"/>
    <mergeCell ref="D18:E18"/>
    <mergeCell ref="B19:C19"/>
    <mergeCell ref="D19:E19"/>
    <mergeCell ref="B12:C12"/>
    <mergeCell ref="B11:C11"/>
    <mergeCell ref="D12:E12"/>
    <mergeCell ref="B13:C13"/>
    <mergeCell ref="D13:E13"/>
    <mergeCell ref="B1:E1"/>
    <mergeCell ref="B3:C3"/>
    <mergeCell ref="D3:E3"/>
    <mergeCell ref="B10:E10"/>
    <mergeCell ref="D11:E11"/>
  </mergeCells>
  <printOptions horizontalCentered="1"/>
  <pageMargins bottom="0.7480314960629921" footer="0.0" header="0.0" left="0.0" right="0.0" top="0.7480314960629921"/>
  <pageSetup paperSize="9" scale="67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0"/>
    <col customWidth="1" min="2" max="2" width="34.14"/>
    <col customWidth="1" min="3" max="3" width="3.43"/>
    <col customWidth="1" min="4" max="4" width="36.43"/>
    <col customWidth="1" min="5" max="11" width="8.71"/>
  </cols>
  <sheetData>
    <row r="1">
      <c r="A1" s="90" t="s">
        <v>130</v>
      </c>
    </row>
    <row r="2">
      <c r="A2" s="76"/>
      <c r="B2" s="116"/>
      <c r="C2" s="76"/>
      <c r="D2" s="116"/>
    </row>
    <row r="3">
      <c r="A3" s="225">
        <v>1.0</v>
      </c>
      <c r="B3" s="226" t="s">
        <v>4</v>
      </c>
      <c r="C3" s="227"/>
      <c r="D3" s="228"/>
    </row>
    <row r="4">
      <c r="A4" s="229"/>
      <c r="B4" s="109" t="s">
        <v>96</v>
      </c>
      <c r="C4" s="58" t="s">
        <v>131</v>
      </c>
      <c r="D4" s="109" t="str">
        <f>'5. INTEGRASI_Cetak'!C4</f>
        <v>Ana</v>
      </c>
    </row>
    <row r="5">
      <c r="A5" s="229"/>
      <c r="B5" s="109" t="s">
        <v>9</v>
      </c>
      <c r="C5" s="58" t="s">
        <v>131</v>
      </c>
      <c r="D5" s="109" t="str">
        <f>'5. INTEGRASI_Cetak'!C5</f>
        <v>1234567899</v>
      </c>
    </row>
    <row r="6">
      <c r="A6" s="229"/>
      <c r="B6" s="109" t="s">
        <v>132</v>
      </c>
      <c r="C6" s="58" t="s">
        <v>131</v>
      </c>
      <c r="D6" s="109" t="str">
        <f>'5. INTEGRASI_Cetak'!C6</f>
        <v>bbbbbbbbbb</v>
      </c>
    </row>
    <row r="7">
      <c r="A7" s="229"/>
      <c r="B7" s="109" t="s">
        <v>98</v>
      </c>
      <c r="C7" s="58" t="s">
        <v>131</v>
      </c>
      <c r="D7" s="109" t="str">
        <f>'5. INTEGRASI_Cetak'!C7</f>
        <v>ccccccccc</v>
      </c>
    </row>
    <row r="8">
      <c r="A8" s="230"/>
      <c r="B8" s="109" t="s">
        <v>99</v>
      </c>
      <c r="C8" s="58" t="s">
        <v>131</v>
      </c>
      <c r="D8" s="109" t="str">
        <f>'5. INTEGRASI_Cetak'!C8</f>
        <v>ddddddddd</v>
      </c>
    </row>
    <row r="9">
      <c r="A9" s="229">
        <v>2.0</v>
      </c>
      <c r="B9" s="226" t="s">
        <v>5</v>
      </c>
      <c r="C9" s="227"/>
      <c r="D9" s="228"/>
    </row>
    <row r="10">
      <c r="A10" s="229"/>
      <c r="B10" s="109" t="s">
        <v>96</v>
      </c>
      <c r="C10" s="58" t="s">
        <v>131</v>
      </c>
      <c r="D10" s="109" t="str">
        <f>'5. INTEGRASI_Cetak'!E4</f>
        <v>Anu</v>
      </c>
    </row>
    <row r="11">
      <c r="A11" s="229"/>
      <c r="B11" s="109" t="s">
        <v>9</v>
      </c>
      <c r="C11" s="58" t="s">
        <v>131</v>
      </c>
      <c r="D11" s="109" t="str">
        <f>'5. INTEGRASI_Cetak'!E5</f>
        <v>1234567899</v>
      </c>
    </row>
    <row r="12">
      <c r="A12" s="229"/>
      <c r="B12" s="109" t="s">
        <v>132</v>
      </c>
      <c r="C12" s="58" t="s">
        <v>131</v>
      </c>
      <c r="D12" s="109" t="str">
        <f>'5. INTEGRASI_Cetak'!E6</f>
        <v>eeeeee</v>
      </c>
    </row>
    <row r="13">
      <c r="A13" s="229"/>
      <c r="B13" s="109" t="s">
        <v>98</v>
      </c>
      <c r="C13" s="58" t="s">
        <v>131</v>
      </c>
      <c r="D13" s="109" t="str">
        <f>'5. INTEGRASI_Cetak'!E7</f>
        <v>ffffffffff</v>
      </c>
    </row>
    <row r="14">
      <c r="A14" s="230"/>
      <c r="B14" s="109" t="s">
        <v>99</v>
      </c>
      <c r="C14" s="58" t="s">
        <v>131</v>
      </c>
      <c r="D14" s="109" t="str">
        <f>'5. INTEGRASI_Cetak'!E8</f>
        <v>ddddddddd</v>
      </c>
    </row>
    <row r="15">
      <c r="A15" s="229">
        <v>3.0</v>
      </c>
      <c r="B15" s="226" t="s">
        <v>133</v>
      </c>
      <c r="C15" s="227"/>
      <c r="D15" s="228"/>
    </row>
    <row r="16">
      <c r="A16" s="229"/>
      <c r="B16" s="109" t="s">
        <v>96</v>
      </c>
      <c r="C16" s="58" t="s">
        <v>131</v>
      </c>
      <c r="D16" s="109" t="s">
        <v>134</v>
      </c>
    </row>
    <row r="17">
      <c r="A17" s="229"/>
      <c r="B17" s="109" t="s">
        <v>9</v>
      </c>
      <c r="C17" s="58" t="s">
        <v>131</v>
      </c>
      <c r="D17" s="231" t="s">
        <v>135</v>
      </c>
    </row>
    <row r="18">
      <c r="A18" s="229"/>
      <c r="B18" s="109" t="s">
        <v>132</v>
      </c>
      <c r="C18" s="58" t="s">
        <v>131</v>
      </c>
      <c r="D18" s="109" t="s">
        <v>136</v>
      </c>
    </row>
    <row r="19">
      <c r="A19" s="229"/>
      <c r="B19" s="109" t="s">
        <v>98</v>
      </c>
      <c r="C19" s="58" t="s">
        <v>131</v>
      </c>
      <c r="D19" s="109" t="s">
        <v>137</v>
      </c>
    </row>
    <row r="20">
      <c r="A20" s="229"/>
      <c r="B20" s="109" t="s">
        <v>99</v>
      </c>
      <c r="C20" s="58" t="s">
        <v>131</v>
      </c>
      <c r="D20" s="109" t="str">
        <f>D14</f>
        <v>ddddddddd</v>
      </c>
    </row>
    <row r="21" ht="15.75" customHeight="1">
      <c r="A21" s="225">
        <v>4.0</v>
      </c>
      <c r="B21" s="226" t="s">
        <v>138</v>
      </c>
      <c r="C21" s="227"/>
      <c r="D21" s="228"/>
    </row>
    <row r="22" ht="15.75" customHeight="1">
      <c r="A22" s="229"/>
      <c r="B22" s="109" t="s">
        <v>92</v>
      </c>
      <c r="C22" s="58" t="s">
        <v>131</v>
      </c>
      <c r="D22" s="232" t="str">
        <f>0.7*'5. INTEGRASI_Cetak'!D14:E14</f>
        <v>74.05</v>
      </c>
    </row>
    <row r="23" ht="15.75" customHeight="1">
      <c r="A23" s="229"/>
      <c r="B23" s="109" t="s">
        <v>139</v>
      </c>
      <c r="C23" s="58" t="s">
        <v>131</v>
      </c>
      <c r="D23" s="232" t="str">
        <f>0.3*'5. INTEGRASI_Cetak'!D14:E14</f>
        <v>31.73</v>
      </c>
    </row>
    <row r="24" ht="15.75" customHeight="1">
      <c r="A24" s="229"/>
      <c r="B24" s="109" t="s">
        <v>140</v>
      </c>
      <c r="C24" s="58" t="s">
        <v>131</v>
      </c>
      <c r="D24" s="232" t="str">
        <f>D22+D23</f>
        <v>105.78</v>
      </c>
    </row>
    <row r="25" ht="15.75" customHeight="1">
      <c r="A25" s="229"/>
      <c r="B25" s="109" t="s">
        <v>141</v>
      </c>
      <c r="C25" s="58" t="s">
        <v>131</v>
      </c>
      <c r="D25" s="233"/>
    </row>
    <row r="26" ht="15.75" customHeight="1">
      <c r="A26" s="229"/>
      <c r="B26" s="109" t="s">
        <v>142</v>
      </c>
      <c r="C26" s="58" t="s">
        <v>131</v>
      </c>
      <c r="D26" s="232" t="str">
        <f>D24+D25</f>
        <v>105.78</v>
      </c>
    </row>
    <row r="27" ht="15.75" customHeight="1">
      <c r="A27" s="229"/>
      <c r="B27" s="109" t="s">
        <v>143</v>
      </c>
      <c r="C27" s="58" t="s">
        <v>131</v>
      </c>
      <c r="D27" s="233" t="str">
        <f>IF(D26&lt;=50,"(Sangat Kurang)",IF(D26&lt;=69,"(Kurang)",IF(D26&lt;=89,"(Cukup)",IF(D26&lt;=120,"(Baik)","(Sangat Baik)"))))</f>
        <v>(Baik)</v>
      </c>
    </row>
    <row r="28" ht="57.0" customHeight="1">
      <c r="A28" s="230"/>
      <c r="B28" s="234" t="s">
        <v>144</v>
      </c>
      <c r="C28" s="58" t="s">
        <v>131</v>
      </c>
      <c r="D28" s="109"/>
    </row>
    <row r="29" ht="15.75" customHeight="1">
      <c r="A29" s="229">
        <v>5.0</v>
      </c>
      <c r="B29" s="226" t="s">
        <v>145</v>
      </c>
      <c r="C29" s="227"/>
      <c r="D29" s="228"/>
    </row>
    <row r="30" ht="15.75" customHeight="1">
      <c r="A30" s="230"/>
      <c r="B30" s="100"/>
      <c r="C30" s="13"/>
      <c r="D30" s="15"/>
    </row>
    <row r="31" ht="15.75" customHeight="1">
      <c r="A31" s="229">
        <v>6.0</v>
      </c>
      <c r="B31" s="226" t="s">
        <v>146</v>
      </c>
      <c r="C31" s="227"/>
      <c r="D31" s="228"/>
    </row>
    <row r="32" ht="15.75" customHeight="1">
      <c r="A32" s="230"/>
      <c r="B32" s="100"/>
      <c r="C32" s="13"/>
      <c r="D32" s="15"/>
    </row>
    <row r="33" ht="15.75" customHeight="1">
      <c r="A33" s="235"/>
      <c r="B33" s="236" t="str">
        <f>D33</f>
        <v>Siulak,    31 Desember 2021</v>
      </c>
      <c r="C33" s="237"/>
      <c r="D33" s="238" t="str">
        <f>'2. Penilaian SKP JPT'!N45</f>
        <v>Siulak,    31 Desember 2021</v>
      </c>
    </row>
    <row r="34" ht="15.75" customHeight="1">
      <c r="A34" s="239"/>
      <c r="B34" s="76" t="s">
        <v>147</v>
      </c>
      <c r="C34" s="76"/>
      <c r="D34" s="240" t="s">
        <v>148</v>
      </c>
    </row>
    <row r="35" ht="18.75" customHeight="1">
      <c r="A35" s="239"/>
      <c r="B35" s="76"/>
      <c r="C35" s="76"/>
      <c r="D35" s="240"/>
    </row>
    <row r="36" ht="15.75" customHeight="1">
      <c r="A36" s="239"/>
      <c r="B36" s="76"/>
      <c r="C36" s="76"/>
      <c r="D36" s="241"/>
    </row>
    <row r="37" ht="15.75" customHeight="1">
      <c r="A37" s="239"/>
      <c r="B37" s="242" t="str">
        <f t="shared" ref="B37:B38" si="1">D4</f>
        <v>Ana</v>
      </c>
      <c r="C37" s="76"/>
      <c r="D37" s="243" t="str">
        <f t="shared" ref="D37:D38" si="2">D10</f>
        <v>Anu</v>
      </c>
    </row>
    <row r="38" ht="15.75" customHeight="1">
      <c r="A38" s="239"/>
      <c r="B38" s="76" t="str">
        <f t="shared" si="1"/>
        <v>1234567899</v>
      </c>
      <c r="C38" s="76"/>
      <c r="D38" s="240" t="str">
        <f t="shared" si="2"/>
        <v>1234567899</v>
      </c>
    </row>
    <row r="39" ht="5.25" customHeight="1">
      <c r="A39" s="76"/>
      <c r="B39" s="76"/>
      <c r="C39" s="76"/>
      <c r="D39" s="240"/>
    </row>
    <row r="40" ht="15.75" customHeight="1">
      <c r="A40" s="76"/>
      <c r="B40" s="76" t="s">
        <v>149</v>
      </c>
      <c r="D40" s="244"/>
    </row>
    <row r="41" ht="15.75" customHeight="1">
      <c r="A41" s="76"/>
      <c r="B41" s="76"/>
      <c r="C41" s="76"/>
      <c r="D41" s="240"/>
    </row>
    <row r="42" ht="15.75" customHeight="1">
      <c r="A42" s="76"/>
      <c r="B42" s="116"/>
      <c r="C42" s="76"/>
      <c r="D42" s="241"/>
    </row>
    <row r="43" ht="15.75" customHeight="1">
      <c r="A43" s="76"/>
      <c r="B43" s="116"/>
      <c r="C43" s="76"/>
      <c r="D43" s="241"/>
    </row>
    <row r="44" ht="15.75" customHeight="1">
      <c r="A44" s="76"/>
      <c r="B44" s="242" t="str">
        <f t="shared" ref="B44:B45" si="3">D16</f>
        <v>Abu</v>
      </c>
      <c r="D44" s="244"/>
    </row>
    <row r="45" ht="15.75" customHeight="1">
      <c r="A45" s="245"/>
      <c r="B45" s="245" t="str">
        <f t="shared" si="3"/>
        <v>12345678999</v>
      </c>
      <c r="C45" s="10"/>
      <c r="D45" s="36"/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6">
    <mergeCell ref="B45:D45"/>
    <mergeCell ref="A1:D1"/>
    <mergeCell ref="B30:D30"/>
    <mergeCell ref="B32:D32"/>
    <mergeCell ref="B40:D40"/>
    <mergeCell ref="B44:D44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4">
      <vt:variant>
        <vt:lpstr>Worksheets</vt:lpstr>
      </vt:variant>
      <vt:variant>
        <vt:i4>8</vt:i4>
      </vt:variant>
      <vt:variant>
        <vt:lpstr>Named Ranges</vt:lpstr>
      </vt:variant>
      <vt:variant>
        <vt:i4>9</vt:i4>
      </vt:variant>
    </vt:vector>
  </HeadingPairs>
  <TitlesOfParts>
    <vt:vector baseType="lpstr" size="17">
      <vt:lpstr>1. SKP JPT (M.I)</vt:lpstr>
      <vt:lpstr>2. Penilaian SKP JPT</vt:lpstr>
      <vt:lpstr>1.1  SKP JPT (M.I)_Cetak</vt:lpstr>
      <vt:lpstr>2.1 Penilaian SKP JPT_Cetak</vt:lpstr>
      <vt:lpstr>3Penilaian Prestasi Kerja_Cetak</vt:lpstr>
      <vt:lpstr>4. Penilaian Kinerja_Cetak</vt:lpstr>
      <vt:lpstr>5. INTEGRASI_Cetak</vt:lpstr>
      <vt:lpstr>6. Lap. Dok. Penilaian Kinerja</vt:lpstr>
      <vt:lpstr>'1. SKP JPT (M.I)'!Print_Area</vt:lpstr>
      <vt:lpstr>'1.1  SKP JPT (M.I)_Cetak'!Print_Area</vt:lpstr>
      <vt:lpstr>'2. Penilaian SKP JPT'!Print_Area</vt:lpstr>
      <vt:lpstr>'2.1 Penilaian SKP JPT_Cetak'!Print_Area</vt:lpstr>
      <vt:lpstr>'3Penilaian Prestasi Kerja_Cetak'!Print_Area</vt:lpstr>
      <vt:lpstr>'4. Penilaian Kinerja_Cetak'!Print_Area</vt:lpstr>
      <vt:lpstr>'5. INTEGRASI_Cetak'!Print_Area</vt:lpstr>
      <vt:lpstr>'1.1  SKP JPT (M.I)_Cetak'!Print_Titles</vt:lpstr>
      <vt:lpstr>'2.1 Penilaian SKP JPT_Cetak'!Print_Titles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2021-11-11T13:44:24Z</dcterms:created>
  <dc:creator>USER</dc:creator>
  <cp:lastModifiedBy>Acer1</cp:lastModifiedBy>
  <cp:lastPrinted>2022-06-28T07:04:37Z</cp:lastPrinted>
  <dcterms:modified xsi:type="dcterms:W3CDTF">2022-06-28T07:17:50Z</dcterms:modified>
</cp:coreProperties>
</file>